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O:\agregados\3_sociedad\39_soc_indicadores_genero\"/>
    </mc:Choice>
  </mc:AlternateContent>
  <bookViews>
    <workbookView xWindow="0" yWindow="0" windowWidth="25605" windowHeight="12450" tabRatio="731"/>
  </bookViews>
  <sheets>
    <sheet name="Indicadores" sheetId="7" r:id="rId1"/>
    <sheet name="E1" sheetId="8" r:id="rId2"/>
    <sheet name="E2" sheetId="52" r:id="rId3"/>
    <sheet name="E3" sheetId="11" r:id="rId4"/>
    <sheet name="E4" sheetId="12" r:id="rId5"/>
    <sheet name="E5" sheetId="13" r:id="rId6"/>
    <sheet name="D1" sheetId="14" r:id="rId7"/>
    <sheet name="D2" sheetId="15" r:id="rId8"/>
    <sheet name="D3" sheetId="17" r:id="rId9"/>
    <sheet name="D4" sheetId="18" r:id="rId10"/>
    <sheet name="C1" sheetId="19" r:id="rId11"/>
    <sheet name="C2" sheetId="20" r:id="rId12"/>
    <sheet name="C3" sheetId="21" r:id="rId13"/>
    <sheet name="T2" sheetId="41" r:id="rId14"/>
    <sheet name="T1" sheetId="40" r:id="rId15"/>
    <sheet name="T3" sheetId="42" r:id="rId16"/>
    <sheet name="T4" sheetId="43" r:id="rId17"/>
    <sheet name="P1" sheetId="44" r:id="rId18"/>
    <sheet name="P2" sheetId="58" r:id="rId19"/>
    <sheet name="P3" sheetId="56" r:id="rId20"/>
    <sheet name="P4" sheetId="57" r:id="rId21"/>
    <sheet name="P5" sheetId="36" r:id="rId22"/>
    <sheet name="P6" sheetId="38" r:id="rId23"/>
    <sheet name="P7" sheetId="39" r:id="rId24"/>
    <sheet name="P8" sheetId="24" r:id="rId25"/>
    <sheet name="S1" sheetId="55" r:id="rId26"/>
    <sheet name="S2" sheetId="25" r:id="rId27"/>
    <sheet name="S3" sheetId="26" r:id="rId28"/>
    <sheet name="S4" sheetId="28" r:id="rId29"/>
    <sheet name="S5" sheetId="29" r:id="rId30"/>
    <sheet name="S6" sheetId="30" r:id="rId31"/>
    <sheet name="S7" sheetId="31" r:id="rId32"/>
    <sheet name="Cálculo IIG" sheetId="49" r:id="rId33"/>
  </sheets>
  <definedNames>
    <definedName name="_xlnm.Print_Area" localSheetId="0">Indicadores!$A$6:$I$66</definedName>
    <definedName name="_xlnm.Print_Titles" localSheetId="0">Indicadores!$6:$6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3" i="49" l="1"/>
  <c r="N32" i="49"/>
  <c r="N31" i="49"/>
  <c r="N30" i="49"/>
  <c r="N29" i="49"/>
  <c r="N28" i="49"/>
  <c r="N27" i="49"/>
  <c r="N25" i="49"/>
  <c r="N24" i="49"/>
  <c r="N23" i="49"/>
  <c r="N22" i="49"/>
  <c r="N21" i="49"/>
  <c r="N20" i="49"/>
  <c r="N16" i="49"/>
  <c r="N15" i="49"/>
  <c r="N14" i="49"/>
  <c r="N13" i="49"/>
  <c r="N12" i="49"/>
  <c r="N11" i="49"/>
  <c r="N8" i="49"/>
  <c r="M8" i="49"/>
  <c r="L8" i="49"/>
  <c r="M11" i="49"/>
  <c r="J42" i="49" l="1"/>
  <c r="J44" i="49"/>
  <c r="J40" i="49"/>
  <c r="J43" i="49" s="1"/>
  <c r="J45" i="49" s="1"/>
  <c r="J41" i="49"/>
  <c r="J49" i="49"/>
  <c r="J51" i="49" s="1"/>
  <c r="J46" i="49"/>
  <c r="J47" i="49"/>
  <c r="J50" i="49" s="1"/>
  <c r="J48" i="49"/>
  <c r="J56" i="49"/>
  <c r="J58" i="49" s="1"/>
  <c r="J59" i="49" s="1"/>
  <c r="J21" i="49" s="1"/>
  <c r="J54" i="49"/>
  <c r="J55" i="49"/>
  <c r="J57" i="49"/>
  <c r="J65" i="49"/>
  <c r="J64" i="49"/>
  <c r="J66" i="49"/>
  <c r="J72" i="49"/>
  <c r="J71" i="49"/>
  <c r="J73" i="49"/>
  <c r="G42" i="49"/>
  <c r="G44" i="49"/>
  <c r="G40" i="49"/>
  <c r="G41" i="49"/>
  <c r="G43" i="49"/>
  <c r="G45" i="49"/>
  <c r="G49" i="49"/>
  <c r="G51" i="49" s="1"/>
  <c r="G52" i="49" s="1"/>
  <c r="G47" i="49"/>
  <c r="G50" i="49" s="1"/>
  <c r="G48" i="49"/>
  <c r="G56" i="49"/>
  <c r="G58" i="49" s="1"/>
  <c r="G59" i="49" s="1"/>
  <c r="G54" i="49"/>
  <c r="G55" i="49"/>
  <c r="G57" i="49"/>
  <c r="G65" i="49"/>
  <c r="G61" i="49"/>
  <c r="G64" i="49" s="1"/>
  <c r="G66" i="49" s="1"/>
  <c r="G62" i="49"/>
  <c r="G70" i="49"/>
  <c r="G72" i="49"/>
  <c r="G68" i="49"/>
  <c r="G69" i="49"/>
  <c r="G71" i="49"/>
  <c r="G73" i="49"/>
  <c r="J79" i="49"/>
  <c r="J78" i="49"/>
  <c r="J80" i="49"/>
  <c r="J84" i="49"/>
  <c r="J86" i="49"/>
  <c r="J82" i="49"/>
  <c r="J83" i="49"/>
  <c r="J85" i="49"/>
  <c r="J87" i="49"/>
  <c r="J22" i="49" s="1"/>
  <c r="J91" i="49"/>
  <c r="J93" i="49"/>
  <c r="J89" i="49"/>
  <c r="J92" i="49" s="1"/>
  <c r="J94" i="49" s="1"/>
  <c r="J23" i="49" s="1"/>
  <c r="J90" i="49"/>
  <c r="J98" i="49"/>
  <c r="J100" i="49" s="1"/>
  <c r="J101" i="49" s="1"/>
  <c r="J96" i="49"/>
  <c r="J97" i="49"/>
  <c r="J99" i="49"/>
  <c r="G77" i="49"/>
  <c r="G79" i="49"/>
  <c r="G75" i="49"/>
  <c r="G76" i="49"/>
  <c r="G78" i="49"/>
  <c r="G80" i="49"/>
  <c r="G84" i="49"/>
  <c r="G86" i="49" s="1"/>
  <c r="G87" i="49" s="1"/>
  <c r="G82" i="49"/>
  <c r="G85" i="49" s="1"/>
  <c r="G83" i="49"/>
  <c r="G91" i="49"/>
  <c r="G93" i="49" s="1"/>
  <c r="G94" i="49" s="1"/>
  <c r="G89" i="49"/>
  <c r="G90" i="49"/>
  <c r="G92" i="49"/>
  <c r="G98" i="49"/>
  <c r="G100" i="49"/>
  <c r="G96" i="49"/>
  <c r="G99" i="49" s="1"/>
  <c r="G101" i="49" s="1"/>
  <c r="G97" i="49"/>
  <c r="J126" i="49"/>
  <c r="J127" i="49"/>
  <c r="J131" i="49"/>
  <c r="J132" i="49"/>
  <c r="J26" i="49"/>
  <c r="G126" i="49"/>
  <c r="G127" i="49"/>
  <c r="G131" i="49"/>
  <c r="G132" i="49"/>
  <c r="G26" i="49"/>
  <c r="L26" i="49"/>
  <c r="M26" i="49"/>
  <c r="J227" i="49"/>
  <c r="J223" i="49"/>
  <c r="J226" i="49" s="1"/>
  <c r="J228" i="49" s="1"/>
  <c r="J33" i="49" s="1"/>
  <c r="J224" i="49"/>
  <c r="J234" i="49"/>
  <c r="J230" i="49"/>
  <c r="J233" i="49" s="1"/>
  <c r="J235" i="49" s="1"/>
  <c r="J231" i="49"/>
  <c r="G227" i="49"/>
  <c r="G223" i="49"/>
  <c r="G226" i="49" s="1"/>
  <c r="G228" i="49" s="1"/>
  <c r="G33" i="49" s="1"/>
  <c r="G224" i="49"/>
  <c r="G234" i="49"/>
  <c r="G230" i="49"/>
  <c r="G233" i="49" s="1"/>
  <c r="G235" i="49" s="1"/>
  <c r="G231" i="49"/>
  <c r="J211" i="49"/>
  <c r="J213" i="49"/>
  <c r="J209" i="49"/>
  <c r="J210" i="49"/>
  <c r="J212" i="49"/>
  <c r="J214" i="49"/>
  <c r="J218" i="49"/>
  <c r="J220" i="49" s="1"/>
  <c r="J216" i="49"/>
  <c r="J219" i="49" s="1"/>
  <c r="J217" i="49"/>
  <c r="G211" i="49"/>
  <c r="G213" i="49" s="1"/>
  <c r="G214" i="49" s="1"/>
  <c r="G32" i="49" s="1"/>
  <c r="G209" i="49"/>
  <c r="G212" i="49" s="1"/>
  <c r="G210" i="49"/>
  <c r="G218" i="49"/>
  <c r="G220" i="49"/>
  <c r="G216" i="49"/>
  <c r="G217" i="49"/>
  <c r="G219" i="49"/>
  <c r="G221" i="49"/>
  <c r="J190" i="49"/>
  <c r="J192" i="49" s="1"/>
  <c r="J193" i="49" s="1"/>
  <c r="J188" i="49"/>
  <c r="J189" i="49"/>
  <c r="J191" i="49"/>
  <c r="J195" i="49"/>
  <c r="J196" i="49"/>
  <c r="J198" i="49"/>
  <c r="J200" i="49" s="1"/>
  <c r="J202" i="49"/>
  <c r="J203" i="49"/>
  <c r="J205" i="49"/>
  <c r="J207" i="49" s="1"/>
  <c r="G190" i="49"/>
  <c r="G192" i="49" s="1"/>
  <c r="G193" i="49" s="1"/>
  <c r="G188" i="49"/>
  <c r="G189" i="49"/>
  <c r="G191" i="49"/>
  <c r="G195" i="49"/>
  <c r="G196" i="49"/>
  <c r="G198" i="49"/>
  <c r="G200" i="49" s="1"/>
  <c r="G204" i="49"/>
  <c r="G206" i="49"/>
  <c r="G202" i="49"/>
  <c r="G205" i="49" s="1"/>
  <c r="G207" i="49" s="1"/>
  <c r="G203" i="49"/>
  <c r="J175" i="49"/>
  <c r="J176" i="49"/>
  <c r="J181" i="49"/>
  <c r="J185" i="49"/>
  <c r="J186" i="49"/>
  <c r="J30" i="49"/>
  <c r="M30" i="49" s="1"/>
  <c r="G172" i="49"/>
  <c r="G173" i="49"/>
  <c r="G175" i="49"/>
  <c r="G176" i="49" s="1"/>
  <c r="G181" i="49"/>
  <c r="G182" i="49"/>
  <c r="G185" i="49" s="1"/>
  <c r="G186" i="49" s="1"/>
  <c r="G183" i="49"/>
  <c r="J165" i="49"/>
  <c r="J166" i="49"/>
  <c r="J29" i="49"/>
  <c r="M29" i="49"/>
  <c r="G165" i="49"/>
  <c r="G166" i="49"/>
  <c r="G29" i="49"/>
  <c r="L29" i="49"/>
  <c r="J150" i="49"/>
  <c r="J151" i="49"/>
  <c r="J155" i="49"/>
  <c r="J156" i="49"/>
  <c r="J160" i="49"/>
  <c r="J161" i="49"/>
  <c r="J28" i="49"/>
  <c r="M28" i="49"/>
  <c r="G150" i="49"/>
  <c r="G151" i="49"/>
  <c r="G155" i="49"/>
  <c r="G156" i="49"/>
  <c r="G160" i="49"/>
  <c r="G161" i="49"/>
  <c r="G28" i="49"/>
  <c r="L28" i="49"/>
  <c r="J138" i="49"/>
  <c r="J137" i="49"/>
  <c r="J139" i="49"/>
  <c r="J145" i="49"/>
  <c r="J144" i="49"/>
  <c r="J146" i="49"/>
  <c r="J27" i="49"/>
  <c r="M27" i="49"/>
  <c r="G138" i="49"/>
  <c r="G137" i="49"/>
  <c r="G139" i="49"/>
  <c r="G145" i="49"/>
  <c r="G144" i="49"/>
  <c r="G146" i="49"/>
  <c r="G27" i="49"/>
  <c r="L27" i="49"/>
  <c r="J119" i="49"/>
  <c r="J116" i="49"/>
  <c r="J121" i="49"/>
  <c r="J117" i="49"/>
  <c r="J120" i="49" s="1"/>
  <c r="J122" i="49" s="1"/>
  <c r="J118" i="49"/>
  <c r="J25" i="49"/>
  <c r="G119" i="49"/>
  <c r="G121" i="49"/>
  <c r="G117" i="49"/>
  <c r="G120" i="49" s="1"/>
  <c r="G122" i="49" s="1"/>
  <c r="G118" i="49"/>
  <c r="G25" i="49"/>
  <c r="J105" i="49"/>
  <c r="J107" i="49"/>
  <c r="J103" i="49"/>
  <c r="J104" i="49"/>
  <c r="J106" i="49"/>
  <c r="J108" i="49"/>
  <c r="J112" i="49"/>
  <c r="J114" i="49" s="1"/>
  <c r="J110" i="49"/>
  <c r="J113" i="49" s="1"/>
  <c r="J111" i="49"/>
  <c r="G105" i="49"/>
  <c r="G107" i="49" s="1"/>
  <c r="G103" i="49"/>
  <c r="G106" i="49" s="1"/>
  <c r="G104" i="49"/>
  <c r="G112" i="49"/>
  <c r="G114" i="49"/>
  <c r="G110" i="49"/>
  <c r="G111" i="49"/>
  <c r="G113" i="49"/>
  <c r="G115" i="49"/>
  <c r="M23" i="49"/>
  <c r="J15" i="49"/>
  <c r="M15" i="49" s="1"/>
  <c r="J14" i="49"/>
  <c r="M14" i="49"/>
  <c r="G14" i="49"/>
  <c r="L14" i="49"/>
  <c r="F21" i="57"/>
  <c r="F20" i="57"/>
  <c r="F19" i="57"/>
  <c r="E21" i="57"/>
  <c r="E20" i="57"/>
  <c r="E19" i="57"/>
  <c r="D21" i="57"/>
  <c r="D20" i="57"/>
  <c r="D19" i="57"/>
  <c r="F18" i="39"/>
  <c r="F19" i="39"/>
  <c r="F21" i="39"/>
  <c r="F22" i="39"/>
  <c r="F21" i="8"/>
  <c r="F19" i="8"/>
  <c r="F20" i="8"/>
  <c r="F25" i="52"/>
  <c r="F22" i="52"/>
  <c r="F23" i="52"/>
  <c r="F24" i="52"/>
  <c r="F21" i="11"/>
  <c r="F19" i="11"/>
  <c r="F20" i="11"/>
  <c r="F11" i="15"/>
  <c r="F18" i="15"/>
  <c r="F12" i="15"/>
  <c r="F19" i="15"/>
  <c r="F20" i="15"/>
  <c r="F17" i="17"/>
  <c r="F15" i="17"/>
  <c r="F16" i="17"/>
  <c r="F12" i="18"/>
  <c r="F21" i="18"/>
  <c r="F10" i="18"/>
  <c r="F19" i="18"/>
  <c r="F11" i="18"/>
  <c r="F20" i="18"/>
  <c r="F21" i="19"/>
  <c r="F19" i="19"/>
  <c r="F20" i="19"/>
  <c r="F21" i="20"/>
  <c r="F21" i="21"/>
  <c r="F18" i="21"/>
  <c r="F19" i="21"/>
  <c r="F20" i="21"/>
  <c r="F21" i="55"/>
  <c r="F19" i="55"/>
  <c r="F20" i="55"/>
  <c r="F23" i="25"/>
  <c r="F24" i="25"/>
  <c r="F22" i="26"/>
  <c r="F23" i="26"/>
  <c r="F21" i="28"/>
  <c r="F19" i="28"/>
  <c r="F20" i="28"/>
  <c r="F21" i="29"/>
  <c r="F19" i="29"/>
  <c r="F20" i="29"/>
  <c r="F19" i="30"/>
  <c r="F20" i="30"/>
  <c r="F19" i="31"/>
  <c r="F20" i="31"/>
  <c r="F22" i="57"/>
  <c r="F23" i="57"/>
  <c r="C18" i="24"/>
  <c r="D18" i="24"/>
  <c r="E18" i="24"/>
  <c r="F18" i="24"/>
  <c r="D17" i="24"/>
  <c r="E17" i="24"/>
  <c r="F17" i="24"/>
  <c r="C17" i="24"/>
  <c r="F20" i="38"/>
  <c r="E20" i="38"/>
  <c r="D20" i="38"/>
  <c r="C20" i="38"/>
  <c r="D19" i="38"/>
  <c r="E19" i="38"/>
  <c r="F19" i="38"/>
  <c r="C19" i="38"/>
  <c r="F18" i="36"/>
  <c r="F19" i="36"/>
  <c r="F21" i="36"/>
  <c r="F22" i="36"/>
  <c r="F19" i="56"/>
  <c r="F20" i="56"/>
  <c r="F22" i="56"/>
  <c r="F23" i="56"/>
  <c r="E19" i="56"/>
  <c r="E20" i="56"/>
  <c r="E22" i="56"/>
  <c r="E23" i="56"/>
  <c r="D19" i="56"/>
  <c r="D20" i="56"/>
  <c r="D22" i="56"/>
  <c r="D23" i="56"/>
  <c r="C19" i="56"/>
  <c r="C20" i="56"/>
  <c r="C22" i="56"/>
  <c r="C23" i="56"/>
  <c r="F8" i="56"/>
  <c r="F21" i="56"/>
  <c r="E21" i="56"/>
  <c r="D21" i="56"/>
  <c r="C21" i="56"/>
  <c r="B2" i="56"/>
  <c r="F20" i="58"/>
  <c r="F21" i="58"/>
  <c r="F23" i="58"/>
  <c r="F24" i="58"/>
  <c r="E20" i="58"/>
  <c r="E21" i="58"/>
  <c r="E23" i="58"/>
  <c r="E24" i="58"/>
  <c r="D20" i="58"/>
  <c r="D21" i="58"/>
  <c r="D23" i="58"/>
  <c r="D24" i="58"/>
  <c r="C20" i="58"/>
  <c r="C21" i="58"/>
  <c r="C23" i="58"/>
  <c r="C24" i="58"/>
  <c r="F22" i="58"/>
  <c r="E22" i="58"/>
  <c r="D22" i="58"/>
  <c r="C22" i="58"/>
  <c r="B2" i="58"/>
  <c r="F19" i="14"/>
  <c r="F21" i="14"/>
  <c r="F17" i="14"/>
  <c r="F18" i="14"/>
  <c r="F20" i="14"/>
  <c r="F22" i="14"/>
  <c r="B2" i="39"/>
  <c r="F22" i="38"/>
  <c r="F23" i="38"/>
  <c r="F20" i="24"/>
  <c r="F21" i="24"/>
  <c r="F22" i="44"/>
  <c r="F23" i="44"/>
  <c r="F25" i="44"/>
  <c r="F26" i="44"/>
  <c r="F9" i="44"/>
  <c r="F24" i="44"/>
  <c r="F19" i="43"/>
  <c r="F20" i="43"/>
  <c r="F22" i="43"/>
  <c r="F21" i="43"/>
  <c r="F23" i="43"/>
  <c r="F24" i="43"/>
  <c r="F18" i="42"/>
  <c r="F19" i="42"/>
  <c r="F21" i="42"/>
  <c r="F20" i="42"/>
  <c r="F22" i="42"/>
  <c r="F23" i="42"/>
  <c r="F18" i="41"/>
  <c r="F19" i="41"/>
  <c r="F21" i="41"/>
  <c r="F22" i="41"/>
  <c r="F20" i="41"/>
  <c r="F18" i="40"/>
  <c r="F19" i="40"/>
  <c r="F21" i="40"/>
  <c r="F22" i="40"/>
  <c r="F20" i="40"/>
  <c r="F18" i="13"/>
  <c r="F20" i="13"/>
  <c r="F16" i="13"/>
  <c r="F17" i="13"/>
  <c r="F19" i="13"/>
  <c r="F21" i="13"/>
  <c r="F23" i="12"/>
  <c r="F19" i="12"/>
  <c r="F20" i="12"/>
  <c r="F22" i="12"/>
  <c r="F24" i="12"/>
  <c r="F27" i="52"/>
  <c r="F26" i="52"/>
  <c r="F23" i="55"/>
  <c r="F22" i="55"/>
  <c r="F24" i="55"/>
  <c r="F23" i="31"/>
  <c r="F22" i="31"/>
  <c r="F24" i="31"/>
  <c r="F23" i="30"/>
  <c r="F22" i="30"/>
  <c r="F23" i="29"/>
  <c r="F22" i="29"/>
  <c r="F24" i="29"/>
  <c r="F23" i="28"/>
  <c r="F22" i="28"/>
  <c r="F24" i="28"/>
  <c r="F24" i="30"/>
  <c r="F23" i="20"/>
  <c r="F19" i="20"/>
  <c r="F20" i="20"/>
  <c r="F22" i="20"/>
  <c r="F24" i="20"/>
  <c r="F23" i="19"/>
  <c r="F22" i="19"/>
  <c r="F24" i="19"/>
  <c r="F18" i="17"/>
  <c r="F19" i="17"/>
  <c r="F20" i="17"/>
  <c r="F22" i="15"/>
  <c r="F22" i="11"/>
  <c r="F23" i="11"/>
  <c r="F24" i="11"/>
  <c r="F21" i="15"/>
  <c r="F23" i="15"/>
  <c r="F23" i="8"/>
  <c r="F22" i="8"/>
  <c r="F24" i="8"/>
  <c r="E21" i="21"/>
  <c r="I119" i="49"/>
  <c r="I121" i="49" s="1"/>
  <c r="I122" i="49" s="1"/>
  <c r="I25" i="49" s="1"/>
  <c r="E19" i="21"/>
  <c r="I117" i="49"/>
  <c r="E20" i="21"/>
  <c r="I118" i="49"/>
  <c r="I120" i="49"/>
  <c r="F21" i="26"/>
  <c r="J201" i="49"/>
  <c r="F24" i="26"/>
  <c r="J204" i="49"/>
  <c r="J194" i="49"/>
  <c r="J197" i="49"/>
  <c r="F9" i="25"/>
  <c r="F23" i="21"/>
  <c r="F26" i="25"/>
  <c r="F23" i="18"/>
  <c r="F22" i="18"/>
  <c r="F24" i="18"/>
  <c r="F22" i="21"/>
  <c r="F24" i="21"/>
  <c r="C25" i="52"/>
  <c r="C27" i="52"/>
  <c r="C23" i="52"/>
  <c r="C24" i="52"/>
  <c r="C26" i="52"/>
  <c r="C28" i="52"/>
  <c r="D23" i="52"/>
  <c r="D24" i="52"/>
  <c r="D25" i="52"/>
  <c r="E23" i="52"/>
  <c r="E24" i="52"/>
  <c r="E25" i="52"/>
  <c r="E26" i="52"/>
  <c r="F28" i="52"/>
  <c r="F25" i="25"/>
  <c r="F27" i="25"/>
  <c r="F28" i="25"/>
  <c r="F25" i="26"/>
  <c r="F27" i="26"/>
  <c r="C22" i="26"/>
  <c r="C23" i="26"/>
  <c r="C24" i="26"/>
  <c r="D187" i="49"/>
  <c r="D194" i="49"/>
  <c r="D201" i="49"/>
  <c r="D208" i="49"/>
  <c r="C11" i="15"/>
  <c r="C18" i="15"/>
  <c r="C12" i="15"/>
  <c r="C19" i="15"/>
  <c r="B2" i="18"/>
  <c r="C18" i="14"/>
  <c r="C17" i="14"/>
  <c r="C20" i="14"/>
  <c r="C19" i="14"/>
  <c r="C21" i="14"/>
  <c r="C19" i="30"/>
  <c r="D18" i="36"/>
  <c r="E18" i="36"/>
  <c r="D19" i="36"/>
  <c r="E19" i="36"/>
  <c r="C19" i="36"/>
  <c r="C18" i="36"/>
  <c r="E21" i="36"/>
  <c r="E22" i="36"/>
  <c r="D21" i="36"/>
  <c r="D22" i="36"/>
  <c r="C21" i="36"/>
  <c r="C22" i="36"/>
  <c r="B2" i="36"/>
  <c r="C19" i="57"/>
  <c r="B2" i="21"/>
  <c r="C10" i="18"/>
  <c r="B2" i="57"/>
  <c r="E22" i="57"/>
  <c r="E23" i="57"/>
  <c r="D22" i="57"/>
  <c r="D23" i="57"/>
  <c r="C20" i="57"/>
  <c r="C22" i="57"/>
  <c r="C23" i="57"/>
  <c r="C21" i="57"/>
  <c r="D22" i="44"/>
  <c r="D23" i="44"/>
  <c r="D25" i="44"/>
  <c r="D26" i="44"/>
  <c r="E22" i="44"/>
  <c r="E23" i="44"/>
  <c r="E25" i="44"/>
  <c r="E26" i="44"/>
  <c r="C22" i="44"/>
  <c r="C23" i="44"/>
  <c r="C25" i="44"/>
  <c r="C26" i="44"/>
  <c r="C9" i="44"/>
  <c r="C24" i="44"/>
  <c r="D9" i="44"/>
  <c r="D24" i="44"/>
  <c r="E9" i="44"/>
  <c r="E24" i="44"/>
  <c r="B2" i="44"/>
  <c r="D19" i="43"/>
  <c r="E19" i="43"/>
  <c r="D20" i="43"/>
  <c r="E20" i="43"/>
  <c r="D21" i="43"/>
  <c r="E21" i="43"/>
  <c r="C21" i="43"/>
  <c r="C20" i="43"/>
  <c r="C19" i="43"/>
  <c r="E23" i="43"/>
  <c r="E22" i="43"/>
  <c r="E24" i="43"/>
  <c r="D23" i="43"/>
  <c r="D22" i="43"/>
  <c r="D24" i="43"/>
  <c r="C23" i="43"/>
  <c r="C22" i="43"/>
  <c r="C24" i="43"/>
  <c r="C20" i="42"/>
  <c r="C22" i="42"/>
  <c r="C18" i="42"/>
  <c r="C19" i="42"/>
  <c r="C21" i="42"/>
  <c r="C23" i="42"/>
  <c r="D18" i="42"/>
  <c r="E18" i="42"/>
  <c r="D19" i="42"/>
  <c r="E19" i="42"/>
  <c r="D20" i="42"/>
  <c r="E20" i="42"/>
  <c r="E22" i="42"/>
  <c r="E21" i="42"/>
  <c r="E23" i="42"/>
  <c r="D22" i="42"/>
  <c r="D21" i="42"/>
  <c r="D23" i="42"/>
  <c r="E18" i="41"/>
  <c r="E19" i="41"/>
  <c r="E21" i="41"/>
  <c r="E22" i="41"/>
  <c r="D18" i="41"/>
  <c r="D19" i="41"/>
  <c r="D21" i="41"/>
  <c r="D22" i="41"/>
  <c r="C18" i="41"/>
  <c r="C19" i="41"/>
  <c r="C21" i="41"/>
  <c r="C22" i="41"/>
  <c r="E20" i="41"/>
  <c r="D20" i="41"/>
  <c r="C20" i="41"/>
  <c r="D18" i="40"/>
  <c r="D19" i="40"/>
  <c r="D21" i="40"/>
  <c r="D22" i="40"/>
  <c r="E18" i="40"/>
  <c r="E19" i="40"/>
  <c r="E21" i="40"/>
  <c r="E22" i="40"/>
  <c r="C18" i="40"/>
  <c r="C19" i="40"/>
  <c r="C21" i="40"/>
  <c r="C22" i="40"/>
  <c r="D20" i="40"/>
  <c r="E20" i="40"/>
  <c r="C20" i="40"/>
  <c r="C20" i="29"/>
  <c r="C19" i="29"/>
  <c r="C21" i="29"/>
  <c r="C21" i="28"/>
  <c r="C19" i="28"/>
  <c r="C20" i="28"/>
  <c r="D19" i="29"/>
  <c r="H216" i="49"/>
  <c r="E19" i="29"/>
  <c r="I216" i="49"/>
  <c r="I219" i="49" s="1"/>
  <c r="D20" i="29"/>
  <c r="H217" i="49"/>
  <c r="E20" i="29"/>
  <c r="I217" i="49"/>
  <c r="D21" i="28"/>
  <c r="H211" i="49"/>
  <c r="E21" i="28"/>
  <c r="I211" i="49"/>
  <c r="I213" i="49" s="1"/>
  <c r="I214" i="49" s="1"/>
  <c r="D20" i="28"/>
  <c r="H210" i="49"/>
  <c r="E20" i="28"/>
  <c r="I210" i="49"/>
  <c r="D19" i="28"/>
  <c r="H209" i="49"/>
  <c r="E19" i="28"/>
  <c r="I209" i="49"/>
  <c r="E18" i="39"/>
  <c r="E19" i="39"/>
  <c r="E21" i="39"/>
  <c r="E22" i="39"/>
  <c r="I181" i="49"/>
  <c r="D18" i="39"/>
  <c r="D19" i="39"/>
  <c r="D21" i="39"/>
  <c r="D22" i="39"/>
  <c r="H181" i="49"/>
  <c r="C18" i="39"/>
  <c r="C19" i="39"/>
  <c r="C21" i="39"/>
  <c r="C22" i="39"/>
  <c r="E21" i="20"/>
  <c r="I112" i="49"/>
  <c r="I114" i="49" s="1"/>
  <c r="I115" i="49" s="1"/>
  <c r="I111" i="49"/>
  <c r="I110" i="49"/>
  <c r="I113" i="49"/>
  <c r="H111" i="49"/>
  <c r="H110" i="49"/>
  <c r="C19" i="20"/>
  <c r="C21" i="20"/>
  <c r="C23" i="20"/>
  <c r="C20" i="20"/>
  <c r="C21" i="19"/>
  <c r="C19" i="19"/>
  <c r="C20" i="19"/>
  <c r="C21" i="21"/>
  <c r="C19" i="21"/>
  <c r="C20" i="21"/>
  <c r="C20" i="30"/>
  <c r="C19" i="31"/>
  <c r="C20" i="31"/>
  <c r="C21" i="55"/>
  <c r="C19" i="55"/>
  <c r="C20" i="55"/>
  <c r="C23" i="25"/>
  <c r="C24" i="25"/>
  <c r="C21" i="8"/>
  <c r="C19" i="8"/>
  <c r="C20" i="8"/>
  <c r="C21" i="11"/>
  <c r="C19" i="11"/>
  <c r="C20" i="11"/>
  <c r="C19" i="12"/>
  <c r="C20" i="12"/>
  <c r="C18" i="13"/>
  <c r="C16" i="13"/>
  <c r="C17" i="13"/>
  <c r="C17" i="17"/>
  <c r="C19" i="17"/>
  <c r="C15" i="17"/>
  <c r="C16" i="17"/>
  <c r="C12" i="18"/>
  <c r="C21" i="18"/>
  <c r="C19" i="18"/>
  <c r="C11" i="18"/>
  <c r="C20" i="18"/>
  <c r="D9" i="25"/>
  <c r="D25" i="25"/>
  <c r="D27" i="25"/>
  <c r="E9" i="25"/>
  <c r="C9" i="25"/>
  <c r="C25" i="25"/>
  <c r="C27" i="25"/>
  <c r="D23" i="25"/>
  <c r="H195" i="49"/>
  <c r="D24" i="25"/>
  <c r="H196" i="49"/>
  <c r="H197" i="49" s="1"/>
  <c r="E23" i="25"/>
  <c r="I195" i="49"/>
  <c r="E24" i="25"/>
  <c r="I196" i="49"/>
  <c r="D21" i="20"/>
  <c r="H112" i="49"/>
  <c r="H114" i="49"/>
  <c r="D21" i="19"/>
  <c r="H105" i="49"/>
  <c r="H107" i="49" s="1"/>
  <c r="D19" i="19"/>
  <c r="H103" i="49"/>
  <c r="D20" i="19"/>
  <c r="H104" i="49"/>
  <c r="E21" i="19"/>
  <c r="I105" i="49"/>
  <c r="I107" i="49"/>
  <c r="I108" i="49" s="1"/>
  <c r="E19" i="19"/>
  <c r="I103" i="49"/>
  <c r="E20" i="19"/>
  <c r="I104" i="49"/>
  <c r="H172" i="49"/>
  <c r="H173" i="49"/>
  <c r="H175" i="49" s="1"/>
  <c r="H176" i="49" s="1"/>
  <c r="H30" i="49" s="1"/>
  <c r="H15" i="49" s="1"/>
  <c r="H182" i="49"/>
  <c r="H183" i="49"/>
  <c r="H185" i="49" s="1"/>
  <c r="H186" i="49" s="1"/>
  <c r="I172" i="49"/>
  <c r="I175" i="49" s="1"/>
  <c r="I176" i="49" s="1"/>
  <c r="I30" i="49" s="1"/>
  <c r="I15" i="49" s="1"/>
  <c r="I173" i="49"/>
  <c r="I182" i="49"/>
  <c r="I183" i="49"/>
  <c r="I185" i="49"/>
  <c r="I186" i="49" s="1"/>
  <c r="I150" i="49"/>
  <c r="I151" i="49"/>
  <c r="I155" i="49"/>
  <c r="I156" i="49"/>
  <c r="I160" i="49"/>
  <c r="I161" i="49"/>
  <c r="I28" i="49"/>
  <c r="I165" i="49"/>
  <c r="I166" i="49"/>
  <c r="I29" i="49"/>
  <c r="I106" i="49"/>
  <c r="E21" i="8"/>
  <c r="I42" i="49"/>
  <c r="I44" i="49" s="1"/>
  <c r="E19" i="8"/>
  <c r="I40" i="49"/>
  <c r="I43" i="49" s="1"/>
  <c r="I45" i="49" s="1"/>
  <c r="I20" i="49" s="1"/>
  <c r="E20" i="8"/>
  <c r="I41" i="49"/>
  <c r="I49" i="49"/>
  <c r="I51" i="49" s="1"/>
  <c r="I52" i="49" s="1"/>
  <c r="I47" i="49"/>
  <c r="I48" i="49"/>
  <c r="I50" i="49"/>
  <c r="E21" i="11"/>
  <c r="I56" i="49"/>
  <c r="I58" i="49" s="1"/>
  <c r="E19" i="11"/>
  <c r="I54" i="49"/>
  <c r="I57" i="49" s="1"/>
  <c r="I59" i="49" s="1"/>
  <c r="E20" i="11"/>
  <c r="I55" i="49"/>
  <c r="I65" i="49"/>
  <c r="E19" i="12"/>
  <c r="I61" i="49"/>
  <c r="I64" i="49" s="1"/>
  <c r="I66" i="49" s="1"/>
  <c r="E20" i="12"/>
  <c r="I62" i="49"/>
  <c r="E18" i="13"/>
  <c r="I70" i="49"/>
  <c r="I72" i="49" s="1"/>
  <c r="E16" i="13"/>
  <c r="I68" i="49"/>
  <c r="I71" i="49" s="1"/>
  <c r="E17" i="13"/>
  <c r="I69" i="49"/>
  <c r="E19" i="14"/>
  <c r="I77" i="49"/>
  <c r="I79" i="49"/>
  <c r="E17" i="14"/>
  <c r="I75" i="49"/>
  <c r="I78" i="49" s="1"/>
  <c r="I80" i="49" s="1"/>
  <c r="E18" i="14"/>
  <c r="I76" i="49"/>
  <c r="E11" i="15"/>
  <c r="E18" i="15"/>
  <c r="E12" i="15"/>
  <c r="E19" i="15"/>
  <c r="E20" i="15"/>
  <c r="I84" i="49"/>
  <c r="I86" i="49" s="1"/>
  <c r="I82" i="49"/>
  <c r="I83" i="49"/>
  <c r="I85" i="49"/>
  <c r="E17" i="17"/>
  <c r="I91" i="49"/>
  <c r="I93" i="49" s="1"/>
  <c r="I94" i="49" s="1"/>
  <c r="E15" i="17"/>
  <c r="I89" i="49"/>
  <c r="E16" i="17"/>
  <c r="I90" i="49"/>
  <c r="I92" i="49"/>
  <c r="E12" i="18"/>
  <c r="E21" i="18"/>
  <c r="I98" i="49"/>
  <c r="I100" i="49" s="1"/>
  <c r="I101" i="49" s="1"/>
  <c r="E10" i="18"/>
  <c r="E19" i="18"/>
  <c r="I96" i="49"/>
  <c r="E11" i="18"/>
  <c r="E20" i="18"/>
  <c r="I97" i="49"/>
  <c r="I99" i="49"/>
  <c r="I126" i="49"/>
  <c r="I127" i="49"/>
  <c r="I131" i="49"/>
  <c r="I132" i="49"/>
  <c r="I26" i="49"/>
  <c r="I138" i="49"/>
  <c r="I137" i="49"/>
  <c r="I139" i="49"/>
  <c r="I145" i="49"/>
  <c r="I144" i="49"/>
  <c r="I146" i="49"/>
  <c r="I27" i="49"/>
  <c r="I14" i="49"/>
  <c r="E21" i="55"/>
  <c r="I190" i="49"/>
  <c r="I192" i="49" s="1"/>
  <c r="E19" i="55"/>
  <c r="I188" i="49"/>
  <c r="I191" i="49" s="1"/>
  <c r="I193" i="49" s="1"/>
  <c r="E20" i="55"/>
  <c r="I189" i="49"/>
  <c r="I198" i="49"/>
  <c r="I200" i="49" s="1"/>
  <c r="E22" i="26"/>
  <c r="I202" i="49"/>
  <c r="I205" i="49" s="1"/>
  <c r="I207" i="49" s="1"/>
  <c r="E23" i="26"/>
  <c r="I203" i="49"/>
  <c r="I212" i="49"/>
  <c r="E21" i="29"/>
  <c r="I218" i="49"/>
  <c r="I220" i="49"/>
  <c r="I227" i="49"/>
  <c r="E19" i="30"/>
  <c r="I223" i="49"/>
  <c r="E20" i="30"/>
  <c r="I224" i="49"/>
  <c r="I226" i="49"/>
  <c r="I228" i="49" s="1"/>
  <c r="I33" i="49" s="1"/>
  <c r="I234" i="49"/>
  <c r="E19" i="31"/>
  <c r="I230" i="49"/>
  <c r="I233" i="49" s="1"/>
  <c r="I235" i="49" s="1"/>
  <c r="E20" i="31"/>
  <c r="I231" i="49"/>
  <c r="D21" i="55"/>
  <c r="H190" i="49"/>
  <c r="H192" i="49" s="1"/>
  <c r="H193" i="49" s="1"/>
  <c r="D19" i="55"/>
  <c r="H188" i="49"/>
  <c r="H191" i="49" s="1"/>
  <c r="D20" i="55"/>
  <c r="H189" i="49"/>
  <c r="D22" i="26"/>
  <c r="D23" i="26"/>
  <c r="D24" i="26"/>
  <c r="H203" i="49"/>
  <c r="H202" i="49"/>
  <c r="H212" i="49"/>
  <c r="H213" i="49"/>
  <c r="H214" i="49"/>
  <c r="H219" i="49"/>
  <c r="H221" i="49" s="1"/>
  <c r="D21" i="29"/>
  <c r="H218" i="49"/>
  <c r="H220" i="49"/>
  <c r="D19" i="30"/>
  <c r="H223" i="49"/>
  <c r="D20" i="30"/>
  <c r="H224" i="49"/>
  <c r="H226" i="49"/>
  <c r="H228" i="49" s="1"/>
  <c r="H33" i="49" s="1"/>
  <c r="H227" i="49"/>
  <c r="H234" i="49"/>
  <c r="D19" i="31"/>
  <c r="H230" i="49"/>
  <c r="D20" i="31"/>
  <c r="H231" i="49"/>
  <c r="H233" i="49"/>
  <c r="H235" i="49" s="1"/>
  <c r="D21" i="21"/>
  <c r="H119" i="49"/>
  <c r="H121" i="49" s="1"/>
  <c r="H122" i="49" s="1"/>
  <c r="H25" i="49" s="1"/>
  <c r="D19" i="21"/>
  <c r="H117" i="49"/>
  <c r="D20" i="21"/>
  <c r="H118" i="49"/>
  <c r="H120" i="49"/>
  <c r="H150" i="49"/>
  <c r="H151" i="49"/>
  <c r="H155" i="49"/>
  <c r="H156" i="49"/>
  <c r="H160" i="49"/>
  <c r="H161" i="49"/>
  <c r="H28" i="49"/>
  <c r="H165" i="49"/>
  <c r="H166" i="49"/>
  <c r="H29" i="49"/>
  <c r="D21" i="8"/>
  <c r="H42" i="49"/>
  <c r="H44" i="49"/>
  <c r="D19" i="8"/>
  <c r="H40" i="49"/>
  <c r="D20" i="8"/>
  <c r="H41" i="49"/>
  <c r="H49" i="49"/>
  <c r="H51" i="49"/>
  <c r="H47" i="49"/>
  <c r="H48" i="49"/>
  <c r="D21" i="11"/>
  <c r="H56" i="49"/>
  <c r="H58" i="49"/>
  <c r="D19" i="11"/>
  <c r="H54" i="49"/>
  <c r="D20" i="11"/>
  <c r="H55" i="49"/>
  <c r="H65" i="49"/>
  <c r="D19" i="12"/>
  <c r="H61" i="49"/>
  <c r="H64" i="49" s="1"/>
  <c r="H66" i="49" s="1"/>
  <c r="D20" i="12"/>
  <c r="H62" i="49"/>
  <c r="D18" i="13"/>
  <c r="H70" i="49"/>
  <c r="H72" i="49"/>
  <c r="D16" i="13"/>
  <c r="H68" i="49"/>
  <c r="D17" i="13"/>
  <c r="H69" i="49"/>
  <c r="D19" i="14"/>
  <c r="H77" i="49"/>
  <c r="H79" i="49" s="1"/>
  <c r="D17" i="14"/>
  <c r="H75" i="49"/>
  <c r="H78" i="49" s="1"/>
  <c r="H80" i="49" s="1"/>
  <c r="D18" i="14"/>
  <c r="H76" i="49"/>
  <c r="D11" i="15"/>
  <c r="D18" i="15"/>
  <c r="D12" i="15"/>
  <c r="D19" i="15"/>
  <c r="H83" i="49"/>
  <c r="D17" i="17"/>
  <c r="H91" i="49"/>
  <c r="H93" i="49"/>
  <c r="D15" i="17"/>
  <c r="H89" i="49"/>
  <c r="D16" i="17"/>
  <c r="H90" i="49"/>
  <c r="H92" i="49" s="1"/>
  <c r="H94" i="49" s="1"/>
  <c r="D12" i="18"/>
  <c r="D21" i="18"/>
  <c r="D10" i="18"/>
  <c r="D19" i="18"/>
  <c r="D11" i="18"/>
  <c r="D20" i="18"/>
  <c r="H97" i="49"/>
  <c r="H126" i="49"/>
  <c r="H127" i="49"/>
  <c r="H131" i="49"/>
  <c r="H132" i="49"/>
  <c r="H26" i="49"/>
  <c r="H138" i="49"/>
  <c r="H137" i="49"/>
  <c r="H139" i="49"/>
  <c r="H145" i="49"/>
  <c r="H144" i="49"/>
  <c r="H146" i="49"/>
  <c r="H27" i="49"/>
  <c r="H14" i="49"/>
  <c r="E27" i="52"/>
  <c r="E28" i="52"/>
  <c r="D27" i="52"/>
  <c r="D26" i="52"/>
  <c r="D28" i="52"/>
  <c r="B2" i="52"/>
  <c r="D229" i="49"/>
  <c r="D222" i="49"/>
  <c r="D215" i="49"/>
  <c r="D182" i="49"/>
  <c r="D177" i="49"/>
  <c r="D172" i="49"/>
  <c r="D167" i="49"/>
  <c r="D162" i="49"/>
  <c r="D157" i="49"/>
  <c r="D152" i="49"/>
  <c r="D147" i="49"/>
  <c r="D140" i="49"/>
  <c r="D133" i="49"/>
  <c r="D128" i="49"/>
  <c r="D123" i="49"/>
  <c r="D116" i="49"/>
  <c r="D109" i="49"/>
  <c r="D102" i="49"/>
  <c r="D95" i="49"/>
  <c r="D88" i="49"/>
  <c r="D81" i="49"/>
  <c r="D74" i="49"/>
  <c r="D67" i="49"/>
  <c r="D60" i="49"/>
  <c r="D53" i="49"/>
  <c r="D46" i="49"/>
  <c r="D39" i="49"/>
  <c r="E24" i="26"/>
  <c r="I204" i="49"/>
  <c r="G184" i="49"/>
  <c r="H184" i="49"/>
  <c r="I184" i="49"/>
  <c r="H174" i="49"/>
  <c r="I174" i="49"/>
  <c r="G174" i="49"/>
  <c r="B2" i="43"/>
  <c r="B2" i="42"/>
  <c r="B2" i="41"/>
  <c r="B2" i="40"/>
  <c r="C20" i="24"/>
  <c r="B2" i="24"/>
  <c r="E20" i="24"/>
  <c r="E21" i="24"/>
  <c r="D20" i="24"/>
  <c r="D21" i="24"/>
  <c r="C21" i="24"/>
  <c r="B2" i="38"/>
  <c r="E22" i="38"/>
  <c r="E23" i="38"/>
  <c r="D22" i="38"/>
  <c r="D23" i="38"/>
  <c r="C22" i="38"/>
  <c r="C23" i="38"/>
  <c r="C23" i="31"/>
  <c r="B2" i="31"/>
  <c r="E23" i="31"/>
  <c r="E22" i="31"/>
  <c r="E24" i="31"/>
  <c r="D23" i="31"/>
  <c r="D22" i="31"/>
  <c r="D24" i="31"/>
  <c r="C22" i="31"/>
  <c r="C24" i="31"/>
  <c r="E25" i="26"/>
  <c r="E27" i="26"/>
  <c r="C26" i="26"/>
  <c r="C25" i="26"/>
  <c r="C27" i="26"/>
  <c r="C23" i="30"/>
  <c r="B2" i="30"/>
  <c r="E23" i="30"/>
  <c r="E22" i="30"/>
  <c r="E24" i="30"/>
  <c r="D23" i="30"/>
  <c r="D22" i="30"/>
  <c r="D24" i="30"/>
  <c r="C22" i="30"/>
  <c r="C24" i="30"/>
  <c r="B2" i="29"/>
  <c r="E23" i="29"/>
  <c r="E22" i="29"/>
  <c r="E24" i="29"/>
  <c r="D23" i="29"/>
  <c r="D22" i="29"/>
  <c r="D24" i="29"/>
  <c r="C23" i="29"/>
  <c r="C22" i="29"/>
  <c r="C24" i="29"/>
  <c r="B2" i="28"/>
  <c r="E23" i="28"/>
  <c r="E22" i="28"/>
  <c r="E24" i="28"/>
  <c r="D23" i="28"/>
  <c r="D22" i="28"/>
  <c r="D24" i="28"/>
  <c r="C23" i="28"/>
  <c r="C22" i="28"/>
  <c r="C24" i="28"/>
  <c r="B2" i="26"/>
  <c r="B2" i="25"/>
  <c r="E25" i="25"/>
  <c r="E27" i="25"/>
  <c r="D26" i="25"/>
  <c r="C26" i="25"/>
  <c r="B2" i="55"/>
  <c r="E23" i="55"/>
  <c r="E22" i="55"/>
  <c r="E24" i="55"/>
  <c r="D23" i="55"/>
  <c r="D22" i="55"/>
  <c r="D24" i="55"/>
  <c r="C23" i="55"/>
  <c r="C22" i="55"/>
  <c r="C24" i="55"/>
  <c r="D20" i="20"/>
  <c r="E20" i="20"/>
  <c r="D19" i="20"/>
  <c r="D22" i="20"/>
  <c r="E19" i="20"/>
  <c r="B2" i="20"/>
  <c r="B2" i="19"/>
  <c r="E23" i="21"/>
  <c r="E22" i="21"/>
  <c r="E24" i="21"/>
  <c r="D23" i="21"/>
  <c r="D22" i="21"/>
  <c r="D24" i="21"/>
  <c r="C23" i="21"/>
  <c r="C22" i="21"/>
  <c r="C24" i="21"/>
  <c r="E23" i="20"/>
  <c r="D23" i="20"/>
  <c r="C22" i="20"/>
  <c r="E22" i="19"/>
  <c r="B2" i="17"/>
  <c r="E18" i="17"/>
  <c r="B2" i="15"/>
  <c r="C22" i="14"/>
  <c r="B2" i="14"/>
  <c r="E21" i="14"/>
  <c r="E20" i="14"/>
  <c r="E22" i="14"/>
  <c r="D21" i="14"/>
  <c r="D20" i="14"/>
  <c r="D22" i="14"/>
  <c r="C20" i="13"/>
  <c r="D19" i="13"/>
  <c r="E19" i="13"/>
  <c r="C19" i="13"/>
  <c r="B2" i="13"/>
  <c r="E20" i="13"/>
  <c r="E21" i="13"/>
  <c r="D20" i="13"/>
  <c r="D21" i="13"/>
  <c r="C21" i="13"/>
  <c r="B2" i="12"/>
  <c r="E23" i="12"/>
  <c r="E22" i="12"/>
  <c r="E24" i="12"/>
  <c r="D23" i="12"/>
  <c r="D22" i="12"/>
  <c r="D24" i="12"/>
  <c r="C23" i="12"/>
  <c r="C22" i="12"/>
  <c r="C24" i="12"/>
  <c r="B2" i="11"/>
  <c r="E23" i="11"/>
  <c r="D23" i="11"/>
  <c r="D22" i="11"/>
  <c r="D24" i="11"/>
  <c r="B2" i="8"/>
  <c r="E22" i="8"/>
  <c r="D23" i="8"/>
  <c r="H113" i="49"/>
  <c r="E23" i="19"/>
  <c r="E24" i="19"/>
  <c r="D22" i="19"/>
  <c r="C22" i="19"/>
  <c r="D23" i="19"/>
  <c r="E23" i="18"/>
  <c r="E19" i="17"/>
  <c r="E20" i="17"/>
  <c r="D19" i="17"/>
  <c r="C18" i="17"/>
  <c r="C20" i="17"/>
  <c r="E21" i="15"/>
  <c r="C20" i="15"/>
  <c r="E22" i="11"/>
  <c r="C22" i="11"/>
  <c r="E24" i="11"/>
  <c r="C23" i="11"/>
  <c r="E23" i="8"/>
  <c r="E24" i="8"/>
  <c r="C22" i="8"/>
  <c r="E22" i="20"/>
  <c r="E24" i="20"/>
  <c r="D24" i="20"/>
  <c r="C24" i="20"/>
  <c r="C23" i="19"/>
  <c r="C24" i="19"/>
  <c r="C22" i="18"/>
  <c r="H98" i="49"/>
  <c r="H100" i="49"/>
  <c r="D23" i="18"/>
  <c r="D22" i="18"/>
  <c r="D24" i="18"/>
  <c r="H96" i="49"/>
  <c r="C23" i="18"/>
  <c r="C24" i="18"/>
  <c r="E22" i="18"/>
  <c r="E24" i="18"/>
  <c r="D18" i="17"/>
  <c r="D20" i="17"/>
  <c r="H82" i="49"/>
  <c r="H85" i="49"/>
  <c r="D21" i="15"/>
  <c r="D20" i="15"/>
  <c r="E22" i="15"/>
  <c r="E23" i="15"/>
  <c r="C22" i="15"/>
  <c r="C21" i="15"/>
  <c r="C23" i="8"/>
  <c r="D22" i="8"/>
  <c r="D24" i="8"/>
  <c r="H204" i="49"/>
  <c r="H206" i="49"/>
  <c r="D26" i="26"/>
  <c r="D25" i="26"/>
  <c r="H205" i="49"/>
  <c r="H207" i="49"/>
  <c r="D28" i="25"/>
  <c r="G197" i="49"/>
  <c r="E26" i="25"/>
  <c r="E28" i="25"/>
  <c r="C28" i="25"/>
  <c r="I197" i="49"/>
  <c r="H198" i="49"/>
  <c r="H200" i="49" s="1"/>
  <c r="H106" i="49"/>
  <c r="H108" i="49"/>
  <c r="D24" i="19"/>
  <c r="C24" i="11"/>
  <c r="C24" i="8"/>
  <c r="C23" i="15"/>
  <c r="H84" i="49"/>
  <c r="H86" i="49" s="1"/>
  <c r="H87" i="49" s="1"/>
  <c r="D22" i="15"/>
  <c r="D23" i="15"/>
  <c r="D27" i="26"/>
  <c r="H31" i="49" l="1"/>
  <c r="I31" i="49"/>
  <c r="I16" i="49" s="1"/>
  <c r="I23" i="49"/>
  <c r="H22" i="49"/>
  <c r="I221" i="49"/>
  <c r="I24" i="49"/>
  <c r="I13" i="49" s="1"/>
  <c r="H24" i="49"/>
  <c r="H13" i="49" s="1"/>
  <c r="H101" i="49"/>
  <c r="H23" i="49" s="1"/>
  <c r="I73" i="49"/>
  <c r="I21" i="49"/>
  <c r="I11" i="49" s="1"/>
  <c r="I32" i="49"/>
  <c r="H99" i="49"/>
  <c r="H50" i="49"/>
  <c r="H52" i="49" s="1"/>
  <c r="H43" i="49"/>
  <c r="H45" i="49" s="1"/>
  <c r="H20" i="49" s="1"/>
  <c r="H11" i="49" s="1"/>
  <c r="H32" i="49"/>
  <c r="G30" i="49"/>
  <c r="G23" i="49"/>
  <c r="G22" i="49"/>
  <c r="G12" i="49" s="1"/>
  <c r="H71" i="49"/>
  <c r="H73" i="49" s="1"/>
  <c r="H57" i="49"/>
  <c r="H59" i="49" s="1"/>
  <c r="H21" i="49" s="1"/>
  <c r="I87" i="49"/>
  <c r="I22" i="49" s="1"/>
  <c r="I12" i="49" s="1"/>
  <c r="H115" i="49"/>
  <c r="J31" i="49"/>
  <c r="J221" i="49"/>
  <c r="J32" i="49" s="1"/>
  <c r="M33" i="49"/>
  <c r="L33" i="49"/>
  <c r="J12" i="49"/>
  <c r="M22" i="49"/>
  <c r="M21" i="49"/>
  <c r="J52" i="49"/>
  <c r="J20" i="49" s="1"/>
  <c r="G108" i="49"/>
  <c r="G24" i="49" s="1"/>
  <c r="G13" i="49" s="1"/>
  <c r="J115" i="49"/>
  <c r="J24" i="49" s="1"/>
  <c r="M25" i="49"/>
  <c r="L25" i="49"/>
  <c r="G31" i="49"/>
  <c r="G16" i="49" s="1"/>
  <c r="L23" i="49"/>
  <c r="G21" i="49"/>
  <c r="L21" i="49" s="1"/>
  <c r="G20" i="49"/>
  <c r="L24" i="49" l="1"/>
  <c r="J13" i="49"/>
  <c r="M24" i="49"/>
  <c r="L32" i="49"/>
  <c r="M32" i="49"/>
  <c r="J11" i="49"/>
  <c r="L20" i="49"/>
  <c r="M20" i="49"/>
  <c r="I8" i="49"/>
  <c r="L12" i="49"/>
  <c r="M12" i="49"/>
  <c r="L31" i="49"/>
  <c r="J16" i="49"/>
  <c r="M31" i="49"/>
  <c r="G15" i="49"/>
  <c r="L15" i="49" s="1"/>
  <c r="L30" i="49"/>
  <c r="H12" i="49"/>
  <c r="H8" i="49" s="1"/>
  <c r="L22" i="49"/>
  <c r="H16" i="49"/>
  <c r="G11" i="49"/>
  <c r="G8" i="49" s="1"/>
  <c r="L11" i="49" l="1"/>
  <c r="J8" i="49"/>
  <c r="L13" i="49"/>
  <c r="M13" i="49"/>
  <c r="M16" i="49"/>
  <c r="L16" i="49"/>
</calcChain>
</file>

<file path=xl/comments1.xml><?xml version="1.0" encoding="utf-8"?>
<comments xmlns="http://schemas.openxmlformats.org/spreadsheetml/2006/main">
  <authors>
    <author>n224043</author>
  </authors>
  <commentList>
    <comment ref="D13" authorId="0" shapeId="0">
      <text>
        <r>
          <rPr>
            <b/>
            <sz val="8"/>
            <color indexed="81"/>
            <rFont val="Tahoma"/>
            <family val="2"/>
          </rPr>
          <t xml:space="preserve">En este indicador la descripción se ajusta bien a lo que se mide, pero el 'título del indicador' es confuso, consecuencia de que en origen debería ser esto. Lo ajustaría como:
"Población ocupada sin dificultades para compaginar la vida laboral con la familiar y personal"
</t>
        </r>
      </text>
    </comment>
  </commentList>
</comments>
</file>

<file path=xl/comments2.xml><?xml version="1.0" encoding="utf-8"?>
<comments xmlns="http://schemas.openxmlformats.org/spreadsheetml/2006/main">
  <authors>
    <author>.. ..</author>
  </authors>
  <commentList>
    <comment ref="C10" authorId="0" shapeId="0">
      <text>
        <r>
          <rPr>
            <b/>
            <sz val="9"/>
            <color indexed="81"/>
            <rFont val="Calibri"/>
            <family val="2"/>
          </rPr>
          <t xml:space="preserve">Ponderaciones con precisión de 15 dígitos según nota al pie en página 16 de informe metodológico. </t>
        </r>
      </text>
    </comment>
  </commentList>
</comments>
</file>

<file path=xl/sharedStrings.xml><?xml version="1.0" encoding="utf-8"?>
<sst xmlns="http://schemas.openxmlformats.org/spreadsheetml/2006/main" count="1264" uniqueCount="429">
  <si>
    <t>2009-2010-2011</t>
  </si>
  <si>
    <t>2011-2012-2013</t>
  </si>
  <si>
    <t>2014-2015-2016</t>
  </si>
  <si>
    <t>Fuente</t>
  </si>
  <si>
    <t>Dinero</t>
  </si>
  <si>
    <t>Empleo</t>
  </si>
  <si>
    <t>Conocimiento</t>
  </si>
  <si>
    <t>Tiempo</t>
  </si>
  <si>
    <t>Poder</t>
  </si>
  <si>
    <t>Salud</t>
  </si>
  <si>
    <t>Participacion</t>
  </si>
  <si>
    <t>Segregación y calidad del trabajo</t>
  </si>
  <si>
    <t>Recursos financieros</t>
  </si>
  <si>
    <t>Situación económica</t>
  </si>
  <si>
    <t xml:space="preserve">Logro y participación </t>
  </si>
  <si>
    <t>Actividades sociales</t>
  </si>
  <si>
    <t>Duración de la vida laboral</t>
  </si>
  <si>
    <t>Indicador</t>
  </si>
  <si>
    <t>Flexibilidad laboral por razones personales y familiares</t>
  </si>
  <si>
    <t>Esperanza de vida al nacimiento (años)</t>
  </si>
  <si>
    <t>Personas que no fuman ni abusan de alcohol  (porcentaje de la población de 16 y más años)</t>
  </si>
  <si>
    <t>E1</t>
  </si>
  <si>
    <t>E2</t>
  </si>
  <si>
    <t>E3</t>
  </si>
  <si>
    <t>E4</t>
  </si>
  <si>
    <t>E5</t>
  </si>
  <si>
    <t>D1</t>
  </si>
  <si>
    <t>D2</t>
  </si>
  <si>
    <t>D3</t>
  </si>
  <si>
    <t>D4</t>
  </si>
  <si>
    <t>C1</t>
  </si>
  <si>
    <t>C2</t>
  </si>
  <si>
    <t>C3</t>
  </si>
  <si>
    <t>T1</t>
  </si>
  <si>
    <t>T2</t>
  </si>
  <si>
    <t>T3</t>
  </si>
  <si>
    <t>T4</t>
  </si>
  <si>
    <t>P1</t>
  </si>
  <si>
    <t>P2</t>
  </si>
  <si>
    <t>P3</t>
  </si>
  <si>
    <t>P4</t>
  </si>
  <si>
    <t>P5</t>
  </si>
  <si>
    <t>P6</t>
  </si>
  <si>
    <t>P7</t>
  </si>
  <si>
    <t>P8</t>
  </si>
  <si>
    <t>S1</t>
  </si>
  <si>
    <t>S2</t>
  </si>
  <si>
    <t>S3</t>
  </si>
  <si>
    <t>S4</t>
  </si>
  <si>
    <t>S5</t>
  </si>
  <si>
    <t>S6</t>
  </si>
  <si>
    <t>S7</t>
  </si>
  <si>
    <t>Código</t>
  </si>
  <si>
    <t>Parlamento de Navarra</t>
  </si>
  <si>
    <t>2011-2013</t>
  </si>
  <si>
    <t>2014-2015</t>
  </si>
  <si>
    <t>EIGE</t>
  </si>
  <si>
    <t>Descripción </t>
  </si>
  <si>
    <t>Segregación</t>
  </si>
  <si>
    <t>Cuidados personales</t>
  </si>
  <si>
    <t>Político</t>
  </si>
  <si>
    <t>Económico</t>
  </si>
  <si>
    <t>Social</t>
  </si>
  <si>
    <t>Estado</t>
  </si>
  <si>
    <t>Conducta</t>
  </si>
  <si>
    <t>Acceso</t>
  </si>
  <si>
    <t>Índice de Expectativas profesionales</t>
  </si>
  <si>
    <t>Participación en la educación formal e informal</t>
  </si>
  <si>
    <t>Población titulada en educación superior</t>
  </si>
  <si>
    <t>Participación en tareas de cocina y otras tareas del hogar</t>
  </si>
  <si>
    <t>Participación en actividades deportivas, culturales y de ocio</t>
  </si>
  <si>
    <t>Participación en actividades de voluntariado y benéficas</t>
  </si>
  <si>
    <t>Participación en el Gobierno de Navarra</t>
  </si>
  <si>
    <t>Participación en el Parlamento de Navarra</t>
  </si>
  <si>
    <t>Participación en los plenos municipales</t>
  </si>
  <si>
    <t>Participación  en los consejos de administración de las principales empresas</t>
  </si>
  <si>
    <t>Participación  en el Consejo de Gobierno del Banco de España</t>
  </si>
  <si>
    <t>Participación en las decisiones de financiación pública de I+D</t>
  </si>
  <si>
    <t>Participación en la  gestión de medios públicos de información</t>
  </si>
  <si>
    <t>Participación en los órganos directivos de las federaciones deportivas destacadas</t>
  </si>
  <si>
    <t>Población que no fuma ni bebe en exceso</t>
  </si>
  <si>
    <t>Población que hace ejercicio o consume frutas y verduras</t>
  </si>
  <si>
    <t>Población sin necesidades insatisfechas de atención médica</t>
  </si>
  <si>
    <t>Población sin necesidades insatisfechas de atención odontológica</t>
  </si>
  <si>
    <t>EPA.- Encuesta de Población Activa</t>
  </si>
  <si>
    <t>ESCV.- Encuesta Social y de Condiciones de Vida</t>
  </si>
  <si>
    <t>EIGE.- Instituto Europeo para la Igualdad de Género</t>
  </si>
  <si>
    <t>EES.- Encuesta de Estructura Salarial</t>
  </si>
  <si>
    <t xml:space="preserve">CNED.- Clasificación Nacional de Educación </t>
  </si>
  <si>
    <t>Personas ocupadas que acuden habitualmente o los fines de semana al cine, al teatro, conciertos o espectáculos deportivos, o que van al monte o a hacer deporte (porcentaje de la población ocupada de 15 o más años)</t>
  </si>
  <si>
    <t>Instituto de la Mujer y para la Igualdad de Oportunidades (Ministerio de Justicia)</t>
  </si>
  <si>
    <t>Personas que perciben su salud como buena o muy buena (porcentaje de la población de 16 y más años)</t>
  </si>
  <si>
    <t>Años de vida con buena salud al nacimiento (años)</t>
  </si>
  <si>
    <t>Personas que realizan actividad física o consumen frutas y verduras (porcentaje de la población de 16 y más años)</t>
  </si>
  <si>
    <t>Personas que, necesitando atención dental, no ha tenido que renunciar a ella por motivos económicos (porcentaje de la población de 16 y más años)</t>
  </si>
  <si>
    <t>Personas que, necesitando algún tipo de atención sanitaria, no ha tenido que renunciar a ella por motivos económicos (porcentaje de la población de 16 y más años)</t>
  </si>
  <si>
    <t>Composición por sexos del Parlamento de Navarra (media de tres años y ajuste mediante la composición por sexos de la población adulta)</t>
  </si>
  <si>
    <t>Composición por sexos de los plenos municipales (media de tres años y ajuste mediante la composición por sexos de la población adulta)</t>
  </si>
  <si>
    <t>Composición por sexos de los Consejos de Administración en grandes empresas (media de tres años y ajuste mediante la composición por sexos de la población adulta)</t>
  </si>
  <si>
    <t>Composición por sexos del Consejo de Gobierno del Banco de España (media de tres años y ajuste mediante la composición por sexos de la población adulta)</t>
  </si>
  <si>
    <t>Composición por sexos de los principales órganos colegiados de decisión sobre financiación pública de la I+D (media de tres años y ajuste mediante la composición por sexos de la población adulta)</t>
  </si>
  <si>
    <t>Composición por sexos de los principales órganos colegiados de decisión de RTVE (media de tres años y ajuste mediante la composición por sexos de la población adulta)</t>
  </si>
  <si>
    <t>Composición por sexos de las Juntas Directivas de las federaciones de los deportes más populares, por número de federados, en Navarra  (media de tres años y ajuste mediante la composición por sexos de la población adulta)</t>
  </si>
  <si>
    <t>Acrónimos de fuentes y productos estadísticos:</t>
  </si>
  <si>
    <t>Variable auxiliar</t>
  </si>
  <si>
    <t>Población de 18 años o más</t>
  </si>
  <si>
    <t>Número de personas de 18 años o más a 1 de enero (porcentaje de la población total)</t>
  </si>
  <si>
    <t>INE.- Instituto Nacional de Estadítica</t>
  </si>
  <si>
    <t>CNAE.- Clasificación Nacional de Actividades Económicas</t>
  </si>
  <si>
    <t>Referencia temporal EIGE</t>
  </si>
  <si>
    <t>Tasa equivalente de empleo a tiempo completo. Mujeres</t>
  </si>
  <si>
    <t>Tasa equivalente de empleo a tiempo completo. Hombres</t>
  </si>
  <si>
    <t>Tasa equivalente de empleo a tiempo completo. Ambos sexos</t>
  </si>
  <si>
    <t>La tasa de empleo equivalente a tiempo completo es una unidad para medir los puestos de trabajo a tiempo completo que tendría una población si todo su personal trabajara a tiempo completo. Se obtiene como el cociente entre el total de horas trabajadas y la media anual de horas trabajadas en puestos de trabajo a tiempo completo. (Porcentaje de la población ocupada de 16 y más años).</t>
  </si>
  <si>
    <t>Referencia fija</t>
  </si>
  <si>
    <t>Mujeres</t>
  </si>
  <si>
    <t>Hombres</t>
  </si>
  <si>
    <t>Ambos sexos</t>
  </si>
  <si>
    <t>Cálculo del indicador E1</t>
  </si>
  <si>
    <t>Dimensión</t>
  </si>
  <si>
    <t>Subdimensión</t>
  </si>
  <si>
    <t>Tasa de empleo equivalente a tiempo completo</t>
  </si>
  <si>
    <t>Fuente: Encuesta de Población Activa (promedios anuales).</t>
  </si>
  <si>
    <t>Elaboración propia a partir de los microdatos cedidos por el Instituto Nacional de Estadística</t>
  </si>
  <si>
    <t>Brecha de Género ajustada</t>
  </si>
  <si>
    <t>Indicadores demográficos (Nastat)</t>
  </si>
  <si>
    <t>BG</t>
  </si>
  <si>
    <t>FC</t>
  </si>
  <si>
    <t>M</t>
  </si>
  <si>
    <t>La duración de la vida laboral estima el número de años podría esperar vivir una persona a lo largo de su vida en situación 'activa' en el mercado laboral (se calcula para la población a partir de 16 años, mientras que en la UE es para población a partir de 15 años).</t>
  </si>
  <si>
    <t>Cálculo del indicador E3</t>
  </si>
  <si>
    <t>Encuesta Social y de Condiciones de Vida (Nastat)</t>
  </si>
  <si>
    <t>Nastat</t>
  </si>
  <si>
    <t>Cálculo del indicador E4</t>
  </si>
  <si>
    <t>Cálculo del indicador E5</t>
  </si>
  <si>
    <t>Salario Bruto mensual medio (en Paridad de Poder de Compra)</t>
  </si>
  <si>
    <t>Cálculo del indicador D1</t>
  </si>
  <si>
    <t>Cálculo del indicador D2</t>
  </si>
  <si>
    <t>Conversor a PPC del PIB (24/11/17)</t>
  </si>
  <si>
    <t>Estadística de Renta (Nastat)</t>
  </si>
  <si>
    <t>Mujer*</t>
  </si>
  <si>
    <t>Hombre*</t>
  </si>
  <si>
    <t>Ambos sexos*</t>
  </si>
  <si>
    <t>(*) Estos valores difieren de los publicados en la Estadística de Renta ya que aquellos incluyen toda la población, mientras que en este caso se excluyen los menores de 16 años por homogeneidad en el cálculo del indicador</t>
  </si>
  <si>
    <t>,</t>
  </si>
  <si>
    <t>Ambos sexos**</t>
  </si>
  <si>
    <t>(**) Se emplea el promedio en lugar del valor para "ambos sexos", según Metodología EIGE (Página 13, Gender Equality Index 2017. Methodological report)</t>
  </si>
  <si>
    <t>Cálculo del indicador D3</t>
  </si>
  <si>
    <t>Cálculo del indicador D4</t>
  </si>
  <si>
    <t>S80/S20.  Mujer</t>
  </si>
  <si>
    <t>S80/S20.  Hombre</t>
  </si>
  <si>
    <t>S80/S20.  Ambos sexos</t>
  </si>
  <si>
    <t>S20/S80. Mujer</t>
  </si>
  <si>
    <t>S20/S80. Hombre</t>
  </si>
  <si>
    <t>S20/S80. Ambos sexos</t>
  </si>
  <si>
    <t>Nº de personas con titulación superior. Ambos sexos</t>
  </si>
  <si>
    <t>Nº de personas con titulación superior. Mujeres</t>
  </si>
  <si>
    <t>Nº de personas con titulación superior. Hombres</t>
  </si>
  <si>
    <t>Cálculo del indicador C1</t>
  </si>
  <si>
    <t>Nº de personas que cursa estudios. Mujeres</t>
  </si>
  <si>
    <t>Nº de personas que cursa estudios. Hombres</t>
  </si>
  <si>
    <t>Nº de personas que cursa estudios. Ambos sexos</t>
  </si>
  <si>
    <t>Cálculo del indicador C2</t>
  </si>
  <si>
    <t>Denominador: Población de 16 o más años</t>
  </si>
  <si>
    <t>Numerador: Población de 16 o más años, que ha señalado F1 = (1 ó 2 ) o F3 = (1 ó 2)</t>
  </si>
  <si>
    <t>CÁLCULO DEL Nº DE PERSONAS QUE CURSA ESTUDIOS</t>
  </si>
  <si>
    <t>PREGUNTAS DEL CUESTIONARIO (Encuesta de Población Activa)</t>
  </si>
  <si>
    <t>ESBH*. Mujeres</t>
  </si>
  <si>
    <t xml:space="preserve">Elaboración propia a partir de las series obtenidas del Ministerio </t>
  </si>
  <si>
    <t>ESBH*. Hombres</t>
  </si>
  <si>
    <t>ESBH*. Ambos sexos</t>
  </si>
  <si>
    <t>Cálculo del indicador C3</t>
  </si>
  <si>
    <t>(*) ESBH.- Incluye alumnado en los 'campos de estudio' de Educación, Sanidad, Bienestar y Humanidades. Códigos: 01- Educación:   011101 - Pedagogía,  011201 - Educación infantil, 011301 - Educación primaria, 011401 - Otros maestros; 02-Artes y humanidades;   021101 - Audiovisual, imagen y multimedia, 022202 - Historia, 022301 - Filosofía,  022901 - Humanidades,  023201 - Lenguas y dialectos españoles;  09-Salud y servicios sociales: 091201 - Medicina,  091301 - Enfermería,  091401 - Ingeniería biomédica y de la salud, 091501 - Fisioterapia,   091503 - Nutrición humana y dietética, 091601 - Farmacia y  092301 - Trabajo social</t>
  </si>
  <si>
    <t>Cálculo del indicador S1</t>
  </si>
  <si>
    <t>ECV2012</t>
  </si>
  <si>
    <t>ESyCV2017</t>
  </si>
  <si>
    <t>Numerador: Población de 16 o más años, que ha señalado "Muy buena" o "Buena"</t>
  </si>
  <si>
    <t>EU-SILC (Eurostat) y  Encuesta Social y de Condiciones de Vida (Nastat)</t>
  </si>
  <si>
    <t>Cálculo del indicador S2</t>
  </si>
  <si>
    <t>Esperanza de vida al nacimiento</t>
  </si>
  <si>
    <t>Estadísticas demográficas (Nastat)</t>
  </si>
  <si>
    <t>Cálculo del indicador S3</t>
  </si>
  <si>
    <t>Cálculo del indicador S4</t>
  </si>
  <si>
    <t>PREGUNTAS DEL CUESTIONARIO</t>
  </si>
  <si>
    <t>CÁLCULO DEL Nº DE PERSONAS  QUE PERCIBE SU SALUD COMO 'BUENA' O 'MUY BUENA'</t>
  </si>
  <si>
    <t>Autopercepción de la salud como buena o muy buena</t>
  </si>
  <si>
    <t>Cálculo del indicador S5</t>
  </si>
  <si>
    <t>Encuesta de Condiciones de Vida 2012 (Nastat) y Encuesta Social y de Condiciones de Vida 2017(Nastat)</t>
  </si>
  <si>
    <t>Referencia 'Tasas de prevalencia'</t>
  </si>
  <si>
    <t>Referencia 'Tablas de supervivencia'</t>
  </si>
  <si>
    <t>Esperanza de vida al nacimiento 'con buena salud'. Mujeres</t>
  </si>
  <si>
    <t>Esperanza de vida al nacimiento 'con buena salud'. Hombres</t>
  </si>
  <si>
    <t>Para las tablas de supervivencia: Nastat</t>
  </si>
  <si>
    <t>Fuentes</t>
  </si>
  <si>
    <t>PREGUNTAS DE LOS CUESTIONARIOS PARA EL CÁLCULO DE LAS TASAS DE PREVALENCIA</t>
  </si>
  <si>
    <t>(*) Se aplica FC de España 2015</t>
  </si>
  <si>
    <t>Encuesta de Condiciones de Vida 2012 (Nastat) y Encuesta Social y de Condiciones de Vida 2017 (Nastat)</t>
  </si>
  <si>
    <t>Cálculo del indicador S7</t>
  </si>
  <si>
    <t>Cálculo del indicador S6</t>
  </si>
  <si>
    <t>Referencia temporal de IIG</t>
  </si>
  <si>
    <t>Cálculo del indicador P5</t>
  </si>
  <si>
    <t>Cálculo del indicador P6</t>
  </si>
  <si>
    <t>Orden Foral 126/2016 sobre plantilla orgánica y relación del personal fijo y eventual y Cifras oficiales de población (Nastat)</t>
  </si>
  <si>
    <t>Cálculo del indicador P8</t>
  </si>
  <si>
    <t>Cálculo del indicador P7</t>
  </si>
  <si>
    <t>Encuesta Social y de Condiciones de Vida 2016 (Nastat)</t>
  </si>
  <si>
    <t xml:space="preserve">Indicador compuesto  elaborado por EUROFOUND a partir de cuatro indicadores que miden, respectivamente, la situación en relación con el empleo, las oportunidades de promoción profesional percibidas por las personas ocupadas, la probabilidad percibida de perder el trabajo y la experiencia objetiva de reducciones de personal en la empresa (puntos en una escala de 0 a 100). Se emplea el dato calculado por EUROFOUND en España. </t>
  </si>
  <si>
    <t>Elaboración de EIGE a partir de microdatos de la European Working
Conditions Survey (EWCS) (EUROFOUND)</t>
  </si>
  <si>
    <t>Salario bruto medio en empresas de 10  o más personas ocupadas de las ramas de actividad CNAE desde la B hasta la S, exlcluyendo la O (Industria, construcción y servicios, excepto administración pública, defensa y seguridad social obligatoria). En Paridad de Poder de Compra</t>
  </si>
  <si>
    <t>Nastat.- Instituto de Estadística de Navarra</t>
  </si>
  <si>
    <t>Encuesta de Estructura Salarial (Nastat e INE)</t>
  </si>
  <si>
    <t>Renta neta equivalente media (en Paridad de Poder de Compra)</t>
  </si>
  <si>
    <r>
      <t>Estadística de Renta (Nastat)</t>
    </r>
    <r>
      <rPr>
        <b/>
        <sz val="8"/>
        <color rgb="FFA50021"/>
        <rFont val="Calibri"/>
        <family val="2"/>
        <scheme val="minor"/>
      </rPr>
      <t xml:space="preserve"> </t>
    </r>
  </si>
  <si>
    <t>Población que no se encuentra en riesgo de pobreza</t>
  </si>
  <si>
    <t>Empleo en Educación, Sanidad y Servicios Sociales . (Porcentaje de la población ocupada de 16 y más años)</t>
  </si>
  <si>
    <t>Personas que consideran que pueden compaginar el trabajo con las tareas del hogar con poco o ningún esfuerzo. (Porcentaje de la población ocupada de 15 y más años)</t>
  </si>
  <si>
    <t>Renta neta equivalente media  (en Paridad de Poder de Compra). Se calcula de acuerdo con la escala de equivalencia OCDE-modificada. (Población de 16 o más años)</t>
  </si>
  <si>
    <t>Población cuya renta familiar neta equivalente per cápita (escala OCDE-modificada) es igual o superior al 60% de la mediana. (Porcentaje de población de 16 y más años)</t>
  </si>
  <si>
    <t xml:space="preserve">Distribución de los ingresos S20/S80 </t>
  </si>
  <si>
    <t>Encuesta de Población Activa -EPA- (Nastat e INE)</t>
  </si>
  <si>
    <t>Personas que disponen de un título de educación terciaria/superior (niveles 5 al 8 de la CNED). (Porcentaje de la población de 16 ó más años).</t>
  </si>
  <si>
    <t>Personas que participaron en educación reglada o no reglada en las últimas cuatro semanas. (Se calcula para la población a partir de 16 años, mientras que en la UE es para población a partir de 15 años)</t>
  </si>
  <si>
    <t>Población estudiante en las ramas universitarias de Educación, Salud y Bienestar y Artes y Humanidades.(Porcentaje)</t>
  </si>
  <si>
    <t>Estadística de matrícula universitaria (Nastat y Ministerio de Educación)</t>
  </si>
  <si>
    <t>Fuente: Ministerio de Educación. Estadística de Estudiantes Universitarios</t>
  </si>
  <si>
    <t>Participación en el cuidado de menores, mayores o personas discapacitadas</t>
  </si>
  <si>
    <t>Personas que realizan alguna de las siguientes actividades siempre que es necesario realizarlas: cuidado de menores de 15 años; cuidado de personas dependientes (porcentaje de la población de 18 y más años)</t>
  </si>
  <si>
    <t>Encuesta de Condiciones de Vida 2012 (Nastat) y Encuesta Social y de Condiciones de Vida 2016 (Nastat)</t>
  </si>
  <si>
    <t>Personas que realizan alguna de las siguientes actividades siempre que es necesario realizarlas: compra; preparación de comidas; recoger la mesa; fregar platos; preparar ropa; limpieza de la casa (porcentaje de la población de 18 y más años)</t>
  </si>
  <si>
    <t xml:space="preserve">Encuesta de Condiciones de Vida 2012 (Nastat) </t>
  </si>
  <si>
    <t>Personas ocupadas que participan en asociaciones vecinales,  juveniles, medioambientales, religiosas, educativas, artísticas o recreativas, o en asociaciones orientadas a la cooperación al desarrollo, la asistencia social, o la defensa de los derechos humanos. (Porcentaje de la población ocupada de 16 y más años)</t>
  </si>
  <si>
    <t>Composición del Gobierno de Navarra (Personas que ocupan los puestos de Presidencia, Vicepresidencias,  Consejerías, Jefaturas de Gabinete y Direcciones Generales)</t>
  </si>
  <si>
    <t xml:space="preserve">Nastat </t>
  </si>
  <si>
    <t xml:space="preserve">Dimensión </t>
  </si>
  <si>
    <t>Variable</t>
  </si>
  <si>
    <t>Participación</t>
  </si>
  <si>
    <t>Logro y participación</t>
  </si>
  <si>
    <t>Ponderaciones</t>
  </si>
  <si>
    <t>Cálculo del indicador T1</t>
  </si>
  <si>
    <t>Fuente: Encuesta Social y de Condiciones de vida 2016 (Nastat).</t>
  </si>
  <si>
    <t>• Cuidado de menores de 15 años</t>
  </si>
  <si>
    <t xml:space="preserve">• Cuidado y atención de personas dependientes  que residen en la vivienda </t>
  </si>
  <si>
    <t>• Cuidado y atención de personas dependientes  que no residen en la vivienda</t>
  </si>
  <si>
    <t>• Compra (alimentos y productos para el hogar)</t>
  </si>
  <si>
    <t>• Preparación de comidas</t>
  </si>
  <si>
    <t>• Recoger la mesa</t>
  </si>
  <si>
    <t>• Fregar los platos</t>
  </si>
  <si>
    <t>• Preparar la ropa (lavar, planchar …)</t>
  </si>
  <si>
    <t>Cálculo del indicador T2</t>
  </si>
  <si>
    <t>Fuente: Encuesta Social y de Condiciones de vida 2016. (Nastat).</t>
  </si>
  <si>
    <t>Preguntas del cuestionario</t>
  </si>
  <si>
    <t>% de personas ocupadas (P17= trabajando) de 15 años o más (calculados a partir de valores elevados) que cumplen al menos una de las siguientes dos condiciones.</t>
  </si>
  <si>
    <t>• “Ir al cine, teatro, conciertos, espectáculos, deportes, etc.”</t>
  </si>
  <si>
    <t>• “Ir al monte, campo”</t>
  </si>
  <si>
    <t>• “Andar, pasear (no a paso ligero)”</t>
  </si>
  <si>
    <t xml:space="preserve">Condición B) Seleccionan alguna de las dos siguientes categorías de respuesta en la P62: ¿Cuál de estas posibilidades describe mejor la frecuencia con la que realiza alguna actividad física?: </t>
  </si>
  <si>
    <t>• “Hago actividad física varias veces al mes”</t>
  </si>
  <si>
    <t>• “Hago entrenamiento físico varias veces a la semana”</t>
  </si>
  <si>
    <t>Preguntas del cuestionario 2016</t>
  </si>
  <si>
    <t>% de personas de 18 años o más que responden “siempre que se realizan” a alguna de las siguientes variantes de la P72 En su casa, ¿con qué frecuencia realiza usted las siguientes tareas?:</t>
  </si>
  <si>
    <t>% de personas de 18 años o más que responden “siempre que se realizan” a alguno de los siguientes items de la P72: En su casa, ¿con qué frecuencia realiza usted las siguientes tareas?</t>
  </si>
  <si>
    <t>Preguntas del cuestionario 2012</t>
  </si>
  <si>
    <t>• “Ir a ver espectáculos deportivos”</t>
  </si>
  <si>
    <t>• “Hacer deporte”</t>
  </si>
  <si>
    <t>• “Ir al cine”</t>
  </si>
  <si>
    <t>•  “Ir al monte”</t>
  </si>
  <si>
    <t>•  “Ir al teatro, conciertos, etc.”</t>
  </si>
  <si>
    <t>Cálculo del indicador T3</t>
  </si>
  <si>
    <t>Cálculo del indicador T4</t>
  </si>
  <si>
    <t>• Asociaciones juveniles</t>
  </si>
  <si>
    <t>• Confesiones religiosas</t>
  </si>
  <si>
    <t>• Organizaciones de cooperación para el desarrollo</t>
  </si>
  <si>
    <t>• Asociaciones de asistencia social, ayuda al anciano o primeros auxilios</t>
  </si>
  <si>
    <t>• Organizaciones medioambientales</t>
  </si>
  <si>
    <t>• Organizaciones por derechos humanos, de justicia, derechos civiles</t>
  </si>
  <si>
    <t>• Asociaciones ciudadanos/vecinos</t>
  </si>
  <si>
    <t>• Asociaciones arte, folklore o recreativas</t>
  </si>
  <si>
    <t>• Organizaciones de educación</t>
  </si>
  <si>
    <t>Fuente: Encuesta de Condiciones de Vida 2012. Nastat.</t>
  </si>
  <si>
    <t>% de personas ocupadas (P6=con trabajo) de 15 años o más  que responden “habitualmente” o “fines de semana” en al menos a una de las siguientes actividades indicadas de la P96: Indique si realiza, y con qué frecuencia, las siguientes actividades:</t>
  </si>
  <si>
    <t>% mujeres en Gobierno de Navarra*</t>
  </si>
  <si>
    <t>% hombres en Gobierno de Navarra*</t>
  </si>
  <si>
    <t>(*) Equipo de Gobierno y equipos directivos. Elaboración propia a partir de microdatos aportados por la DG de Función Pública (se toma como fecha de referencia el 1 de julio de cada año)</t>
  </si>
  <si>
    <t>% Población de 18 o más años. Mujeres**</t>
  </si>
  <si>
    <t>% Población de 18 o más años. Hombres**</t>
  </si>
  <si>
    <t>% Población de 18 o más años. Ambos sexos**</t>
  </si>
  <si>
    <t>% ambos sexos*</t>
  </si>
  <si>
    <t>Cálculo del indicador P1</t>
  </si>
  <si>
    <t>Referencia temporal de la fuente de datos</t>
  </si>
  <si>
    <t xml:space="preserve">• “¿Qué nivel de esfuerzo le supone compaginar el trabajo con las tareas del hogar? </t>
  </si>
  <si>
    <t>• “¿Qué nivel de esfuerzo le supone compaginar el trabajo con el cuidado de menores de 15 años?”</t>
  </si>
  <si>
    <t>• “¿Qué nivel de esfuerzo le supone compaginar el trabajo con el cuidado de personas dependientes que residen o no en el hogar?”</t>
  </si>
  <si>
    <t>Cálculo del indicador E2</t>
  </si>
  <si>
    <t>(*) Se aplica Factor de Corrección de España (2015). Véase apartado metodológico</t>
  </si>
  <si>
    <t>Fuente: EIGE. Resultados para España. No ha sido posible obtener una estimación para Navarra por lo que se utiliza el valor de España</t>
  </si>
  <si>
    <t>Fuente: Estadística de Renta. Nastat</t>
  </si>
  <si>
    <t>% Mujeres</t>
  </si>
  <si>
    <t>% Hombres</t>
  </si>
  <si>
    <t>% Ambos sexos</t>
  </si>
  <si>
    <t>Se consideran aquellas personas con estudios terminados en los niveles 5 a 8 de la CNED</t>
  </si>
  <si>
    <t>Población estudiante en las ramas universitarias de Educación, Salud y Bienestar, Humanidades y Arte (ESBH)</t>
  </si>
  <si>
    <t>% Ambos sexos*</t>
  </si>
  <si>
    <t>* Se aplica un factor de corrección, dato de España del año 2015. Véase metodología</t>
  </si>
  <si>
    <t xml:space="preserve">Condición A) Responden “habitualmente” o “fines de semana”  a alguna de las siguientes variantes de la P66: </t>
  </si>
  <si>
    <t>Fuente: Encuesta de Condiciones de Vida 2012 y Encuesta Social y de Condiciones de Vida 2016. Nastat.</t>
  </si>
  <si>
    <t>% mujeres en equipos de gobierno municipal*</t>
  </si>
  <si>
    <t>% hombres en equipos de gobierno municipal*</t>
  </si>
  <si>
    <t>% total en equipos de gobierno municipal*</t>
  </si>
  <si>
    <t>% mujeres en consejos de administración de empresas privadas*</t>
  </si>
  <si>
    <t>% hombres en consejos de administración de empresas privadas*</t>
  </si>
  <si>
    <t>% ambos sexos  en consejos de administración de empresas privadas*</t>
  </si>
  <si>
    <t>Personas que consideran su salud en los últimos 12 meses "Muy buena" o "Buena". Mujeres</t>
  </si>
  <si>
    <t>Personas que consideran su salud en los últimos 12 meses "Muy buena" o "Buena". Hombres</t>
  </si>
  <si>
    <t>Personas que consideran su salud en los últimos 12 meses "Muy buena" o "Buena". Ambos sexos</t>
  </si>
  <si>
    <t>Fuente:  Encuesta de Condiciones de Vida 2012 y Encuesta Social y de Condiciones de Vida  2017. Nastat</t>
  </si>
  <si>
    <t>Fuente:  Indicadores de mortalidad. Estadísticas demográficas. Nastat</t>
  </si>
  <si>
    <t>Esperanza de vida al nacimiento. Mujeres*</t>
  </si>
  <si>
    <t>Esperanza de vida al nacimiento. Hombres*</t>
  </si>
  <si>
    <t>Esperanza de vida al nacimiento. Ambos sexos**</t>
  </si>
  <si>
    <t>(**) Se calcula aquí como el promedio de hombres y mujeres siguiendo los criterios de la metodología EIGE</t>
  </si>
  <si>
    <t>Esperanza de vida 'con buena salud' al nacimiento</t>
  </si>
  <si>
    <t>(*) Encuesta de Población Activa (Promedios anuales)</t>
  </si>
  <si>
    <t>Cálculo del indicador P2</t>
  </si>
  <si>
    <t>Cálculo del indicador P3</t>
  </si>
  <si>
    <t>Cálculo del indicador P4</t>
  </si>
  <si>
    <t>Fuente:  Encuesta de Condiciones de Vida 2012  y Encuesta Social y de Condiciones de Vida  2017. Nastat</t>
  </si>
  <si>
    <t>% de personas que consumen fruta o verdura a diario o hacen más de 2h30' de deporte/semana. Mujeres</t>
  </si>
  <si>
    <t>% de personas que consumen fruta o verdura a diario o hacen más de 2h30' de deporte/semana. Hombres</t>
  </si>
  <si>
    <t>% de personas que consumen fruta o verdura a diario o hacen más de 2h30' de deporte/semana. Ambos sexos</t>
  </si>
  <si>
    <t>Fuente:  Encuesta Social y de Condiciones de Vida 2017. Nastat</t>
  </si>
  <si>
    <t>Población que no ha renunciado a servicios médicos por motivos económicos. Mujeres</t>
  </si>
  <si>
    <t>Población que no ha renunciado a servicios médicos por motivos económicos. Ambos sexos</t>
  </si>
  <si>
    <t>Población que no ha renunciado a servicios médicos por motivos económicos. Hombres</t>
  </si>
  <si>
    <t>Población que no ha renunciado a servicios de atención dental por motivos económicos. Mujeres</t>
  </si>
  <si>
    <t>Población que no ha renunciado a servicios de atención dental por motivos económicos. Hombres</t>
  </si>
  <si>
    <t>Población que no ha renunciado a servicios de atención dental por motivos económicos. Ambos sexos</t>
  </si>
  <si>
    <t>Renta neta equivalente media en PPC. Mujeres</t>
  </si>
  <si>
    <t>Renta neta equivalente media en PPC. Hombres</t>
  </si>
  <si>
    <t>(*) Fuente:  Elaboración propia a partir de información publicada publicada por las empresas</t>
  </si>
  <si>
    <t>Nota: se ha considerado como 'principales empresas' las 15 que tienen mayor volumen de facturación en Navarra.</t>
  </si>
  <si>
    <t>Relación de indicadores del Índice de Igualdad de Género. Clasificación por Dimensiones y subdimensiones</t>
  </si>
  <si>
    <t>(**) El valor de 'ambos sexos' recoge un ajuste necesario para garantizar la comparabilidad con los valores de referencia EIGE</t>
  </si>
  <si>
    <t>(*) Los salarios de mujeres y hombres no están ajustados en PPC ya que no es necesario para el cálculo de la Brecha</t>
  </si>
  <si>
    <t>Fuente: Encuesta de Estructura Salarial.CNAE:B-S excepto O. Empresas de 10 trabajadores o más</t>
  </si>
  <si>
    <t>Ratio entre los quintiles de renta S20 y S80. (Población de 16 y más años). En porcentaje</t>
  </si>
  <si>
    <t>Nastat / Padrón</t>
  </si>
  <si>
    <t>Nastat / Federaciones deportivas navarras</t>
  </si>
  <si>
    <t>Población ocupada (en equivalentes a tiempo completo). Hombres</t>
  </si>
  <si>
    <t>Población ocupada (en equivalentes a tiempo completo). Mujeres</t>
  </si>
  <si>
    <t>Población ocupada (en equivalentes a tiempo completo). Ambos sexos</t>
  </si>
  <si>
    <t>(**) Nastat</t>
  </si>
  <si>
    <t>Población ocupada en las ramas de Educación, Sanidad y Servicios Sociales</t>
  </si>
  <si>
    <t>Fuente: Encuesta Social y de Condiciones de Vida 2016. Nastat</t>
  </si>
  <si>
    <r>
      <t xml:space="preserve">% de personas que trabajan y que afirman que  compaginar el trabajo con </t>
    </r>
    <r>
      <rPr>
        <b/>
        <u/>
        <sz val="9"/>
        <rFont val="Arial"/>
        <family val="2"/>
      </rPr>
      <t>alguna</t>
    </r>
    <r>
      <rPr>
        <b/>
        <sz val="9"/>
        <rFont val="Arial"/>
        <family val="2"/>
      </rPr>
      <t xml:space="preserve"> de las siguientes tareas les supone ninguno o poco esfuerzo (pregunta 75):
</t>
    </r>
  </si>
  <si>
    <t>(Ramas P y Q  CNAE 2009)</t>
  </si>
  <si>
    <t>Población ocupada (Ramas P y Q). Mujeres</t>
  </si>
  <si>
    <t>Población ocupada (Ramas P y Q). Hombres</t>
  </si>
  <si>
    <t>Población ocupada (Ramas P y Q). Ambos sexos</t>
  </si>
  <si>
    <t>% Total</t>
  </si>
  <si>
    <t>Población ocupada que no refiere dificultades para compaginar el trabajo y la familia. Mujeres</t>
  </si>
  <si>
    <t>Población ocupada que no refiere dificultades para compaginar el trabajo y la familia. Hombres</t>
  </si>
  <si>
    <t>Población ocupada que no refiere dificultades para compaginar el trabajo y la familia. Total</t>
  </si>
  <si>
    <t>% Mujeres que no está en riesgo de pobreza</t>
  </si>
  <si>
    <t>% Hombres que no está en riesgo de pobreza</t>
  </si>
  <si>
    <t>% Ambos sexos que no está en riesgo de pobreza</t>
  </si>
  <si>
    <t>Mujeres*</t>
  </si>
  <si>
    <t>Hombres*</t>
  </si>
  <si>
    <t>Población de 18 o más años que siempre se ocupa de cuidar a menores y dependientes de su hogar. Mujeres</t>
  </si>
  <si>
    <t>Población de 18 o más años que siempre se ocupa de cuidar a menores y dependientes de su hogar. Hombres</t>
  </si>
  <si>
    <t>Población de 18 o más años que siempre se ocupa de cuidar a menores y dependientes de su hogar. Ambos sexos</t>
  </si>
  <si>
    <t>Población de 18 o más años que siempre realiza las tareas del hogar. Mujeres</t>
  </si>
  <si>
    <t>Población de 18 o más años que siempre realiza las tareas del hogar. Hombres</t>
  </si>
  <si>
    <t>Población de 18 o más años que siempre realiza las tareas del hogar. Ambos sexos</t>
  </si>
  <si>
    <t>Población ocupada que acude con frecuencia a actividades deportivas, culturas o de ocio. Mujeres</t>
  </si>
  <si>
    <t>Población ocupada que acude con frecuencia a actividades deportivas, culturas o de ocio. Hombres</t>
  </si>
  <si>
    <t>Población ocupada que acude con frecuencia a actividades deportivas, culturas o de ocio. Ambos sexos</t>
  </si>
  <si>
    <r>
      <t xml:space="preserve">% personas ocupadas (P6=con trabajo) de 15 años o más que responden afirmativamente en al menos una de las siguientes variantes a la P101 sobre </t>
    </r>
    <r>
      <rPr>
        <b/>
        <i/>
        <sz val="9"/>
        <rFont val="Arial"/>
        <family val="2"/>
      </rPr>
      <t xml:space="preserve">participación en diferentes tipos de asociaciones. 
</t>
    </r>
  </si>
  <si>
    <t>Población ocupada que participa en asociaciones de voluntariado o benéficas. Mujeres</t>
  </si>
  <si>
    <t>Población ocupada que participa en asociaciones de voluntariado o benéficas. Hombres</t>
  </si>
  <si>
    <t>Población ocupada que participa en asociaciones de voluntariado o benéficas. Ambos sexos</t>
  </si>
  <si>
    <t>Índice de Igualdad de Género</t>
  </si>
  <si>
    <t>Dimensiones</t>
  </si>
  <si>
    <t>Subdimensiones</t>
  </si>
  <si>
    <t xml:space="preserve">Indicador </t>
  </si>
  <si>
    <t>% de personas que no fuman ni beben en exceso*. Mujeres</t>
  </si>
  <si>
    <t>% de personas que no fuman ni beben en exceso*. Hombres</t>
  </si>
  <si>
    <t>% de personas que no fuman ni beben en exceso*. Ambos sexos</t>
  </si>
  <si>
    <t xml:space="preserve">(*) Se considera que beben exceso los hombres que registran consumos algún día de la semana equivalentes a 6 unidades de bebida estándar y 5 unidades en el caso de las mujeres. </t>
  </si>
  <si>
    <t>2016-2017-2018</t>
  </si>
  <si>
    <t xml:space="preserve">ESyCV2016 y ESyCV2017 </t>
  </si>
  <si>
    <t>ESyCV2018</t>
  </si>
  <si>
    <t>Referencia temporal 'Tasas de actividad'*</t>
  </si>
  <si>
    <t>Referencia temporal 'Tablas de supervivencia'**</t>
  </si>
  <si>
    <t>Fuentes:</t>
  </si>
  <si>
    <t>Factor de Corrección (FC)</t>
  </si>
  <si>
    <t>Medida de Igualdad de Género</t>
  </si>
  <si>
    <t>(**) Población de Navarra a 1 de enero de los años 2009 a 2018. Padrón continuo. Nastat</t>
  </si>
  <si>
    <t>% total en el pleno del Parlamento de Navarra*</t>
  </si>
  <si>
    <t>% hombres en el pleno del Parlamento de Navarra*</t>
  </si>
  <si>
    <t>% mujeres en el pleno del Parlamento de Navarra*</t>
  </si>
  <si>
    <t xml:space="preserve">(*) Listado de composición del Parlamento de Navarra. Los datos se han obtenido, considerando las fechas de nombramiento y cese de cada parlamentario/a, para el 1 de julio de cada año. Cuando la fecha de 1 de julio la composición del parlamento no es completa (50 parlamentarios/as), entonces se sustituye por la composición completa más próxima en el tiempo. </t>
  </si>
  <si>
    <t>Promedio (2014; 2015)</t>
  </si>
  <si>
    <t>Promedio (2011; 2013)</t>
  </si>
  <si>
    <t>Promedio  (2016-2018)</t>
  </si>
  <si>
    <t>Promedio (2009-2011)</t>
  </si>
  <si>
    <t>Promedio (2011-2013)</t>
  </si>
  <si>
    <t>Promedio (2014-2016)</t>
  </si>
  <si>
    <t>Promedio (2016-2018)</t>
  </si>
  <si>
    <t>(*) Fuentes:  
Para las referencias temporales 2010-2015, Cifras Mujeres - Instituto de la Mujer y para la Igualdad de Oportunidades. http://www.inmujer.gob.es/MujerCifras/PoderDecisiones/AdmonLocal.htm.   Alcaldías según Comunidad Autónoma y Concejalías según Comunidad Autónoma (Navarra). 
Para la referencia temporal  2017:  Federación Navarra de Municipios y Concejos. Los datos corresponden al conjunto de la legislatura 2015-2019.</t>
  </si>
  <si>
    <t>% Mujeres en los órganos de decisión de las entidades de radiodifusión públicas en España*</t>
  </si>
  <si>
    <t>% Hombres en los órganos de decisión de las entidades de radiodifusión públicas en España*</t>
  </si>
  <si>
    <t>Referencia temporal IIG</t>
  </si>
  <si>
    <t>% mujeres en el personal con responsabilidades en la toma de decisiones de financiación de I+D en el Gobierno de Navarra*</t>
  </si>
  <si>
    <t>% hombres en el personal con responsabilidades en la toma de decisiones de financiación de I+D en el Gobierno de Navarra*</t>
  </si>
  <si>
    <t>(*) EIGE. Gender Statistics Database. Resultados para España (http://eige.europa.eu)</t>
  </si>
  <si>
    <t>% Mujeres en el Consejo de Gobierno del Banco de España*</t>
  </si>
  <si>
    <t>% Hombres en el Consejo de Gobierno del Banco de España*</t>
  </si>
  <si>
    <t>% Mujeres en órganos directivos de Federaciones deportivas*</t>
  </si>
  <si>
    <t>% Hombres en órganos directivos de Federaciones deportivas*</t>
  </si>
  <si>
    <t xml:space="preserve">(*)  Instituto Navarro de Deporte. Federaciones incluidas en el cálculo: Atletismo,Baloncesto,Balonmano,Fútbol, Golf,Hípica,Judo y D.A., Kárate, Montaña y Escalada, Natación, Pádel, Pelota,Taekwondo,Tiro Olímpico
</t>
  </si>
  <si>
    <t>Duración de la vida laboral. Mujeres</t>
  </si>
  <si>
    <t>Duración de la vida laboral. Hombres</t>
  </si>
  <si>
    <t>Duración de la vida laboral. Ambos sexos</t>
  </si>
  <si>
    <t xml:space="preserve">(*) Orden Foral 126/2016 de 24 de junio B.O.N. 134 
Orden Foral 103/2017 de 3 de julio B.O.N. 149 
Orden Foral 61/2018 de 18 de mayo B.O.N. 116 
Orden Foral 88/2019 de 2 de julio B.O.N. 114 
(Corrección de errores B.O.N. 221 (8-11-2019) 
</t>
  </si>
  <si>
    <t xml:space="preserve">Para las Tasas de prevalencia: Encuesta de Condiciones de Vida 2012 y Encuesta Social y de Condiciones de Vida 2017. </t>
  </si>
  <si>
    <r>
      <t>DIF IIG</t>
    </r>
    <r>
      <rPr>
        <b/>
        <vertAlign val="superscript"/>
        <sz val="9"/>
        <color theme="0"/>
        <rFont val="Arial"/>
        <family val="2"/>
      </rPr>
      <t>2017</t>
    </r>
    <r>
      <rPr>
        <b/>
        <sz val="9"/>
        <color theme="0"/>
        <rFont val="Arial"/>
        <family val="2"/>
      </rPr>
      <t>-IIG</t>
    </r>
    <r>
      <rPr>
        <b/>
        <vertAlign val="superscript"/>
        <sz val="9"/>
        <color theme="0"/>
        <rFont val="Arial"/>
        <family val="2"/>
      </rPr>
      <t>2010</t>
    </r>
  </si>
  <si>
    <r>
      <t>DIF 100-IIG</t>
    </r>
    <r>
      <rPr>
        <b/>
        <vertAlign val="superscript"/>
        <sz val="9"/>
        <color theme="0"/>
        <rFont val="Arial"/>
        <family val="2"/>
      </rPr>
      <t>2017</t>
    </r>
    <r>
      <rPr>
        <b/>
        <sz val="9"/>
        <color theme="0"/>
        <rFont val="Arial"/>
        <family val="2"/>
      </rPr>
      <t/>
    </r>
  </si>
  <si>
    <r>
      <t>Nº años hasta IIG = 100</t>
    </r>
    <r>
      <rPr>
        <b/>
        <sz val="9"/>
        <color theme="0"/>
        <rFont val="Arial"/>
        <family val="2"/>
      </rPr>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</si>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</sst>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0.0000"/>
    <numFmt numFmtId="168" formatCode="0.000000000"/>
    <numFmt numFmtId="169" formatCode="0.0000"/>
    <numFmt numFmtId="170" formatCode="#,##0.000"/>
  </numFmts>
  <fonts count="71" x14ac:knownFonts="1">
    <font>
      <sz val="11"/>
      <color theme="1"/>
      <name val="Calibri"/>
      <family val="2"/>
      <scheme val="minor"/>
    </font>
    <font>
      <sz val="11"/>
      <color theme="1"/>
      <name val="Calibri"/>
      <family val="2"/>
      <scheme val="minor"/>
    </font>
    <font>
      <sz val="8"/>
      <color theme="1"/>
      <name val="Myriad Pro"/>
      <family val="2"/>
    </font>
    <font>
      <u/>
      <sz val="11"/>
      <color theme="10"/>
      <name val="Calibri"/>
      <family val="2"/>
      <scheme val="minor"/>
    </font>
    <font>
      <u/>
      <sz val="11"/>
      <color theme="11"/>
      <name val="Calibri"/>
      <family val="2"/>
      <scheme val="minor"/>
    </font>
    <font>
      <sz val="8"/>
      <color rgb="FF000000"/>
      <name val="Calibri"/>
      <family val="2"/>
      <scheme val="minor"/>
    </font>
    <font>
      <sz val="8"/>
      <name val="Calibri"/>
      <family val="2"/>
      <scheme val="minor"/>
    </font>
    <font>
      <sz val="8"/>
      <color theme="1"/>
      <name val="Calibri"/>
      <family val="2"/>
      <scheme val="minor"/>
    </font>
    <font>
      <sz val="7"/>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
      <sz val="9"/>
      <color indexed="8"/>
      <name val="Arial"/>
      <family val="2"/>
    </font>
    <font>
      <u/>
      <sz val="12"/>
      <color theme="10"/>
      <name val="Verdana"/>
      <family val="2"/>
    </font>
    <font>
      <u/>
      <sz val="12"/>
      <color indexed="12"/>
      <name val="Calibri"/>
      <family val="2"/>
    </font>
    <font>
      <sz val="12"/>
      <color theme="1"/>
      <name val="Verdana"/>
      <family val="2"/>
    </font>
    <font>
      <sz val="10"/>
      <color theme="1"/>
      <name val="Arial"/>
      <family val="2"/>
    </font>
    <font>
      <sz val="10"/>
      <name val="MS Sans Serif"/>
      <family val="2"/>
    </font>
    <font>
      <sz val="11"/>
      <color indexed="8"/>
      <name val="Calibri"/>
      <family val="2"/>
    </font>
    <font>
      <sz val="10"/>
      <name val="Arial"/>
      <family val="2"/>
    </font>
    <font>
      <b/>
      <sz val="9"/>
      <color theme="0"/>
      <name val="Arial"/>
      <family val="2"/>
    </font>
    <font>
      <sz val="8"/>
      <name val="Arial"/>
      <family val="2"/>
    </font>
    <font>
      <sz val="8"/>
      <color theme="1"/>
      <name val="Arial"/>
      <family val="2"/>
    </font>
    <font>
      <b/>
      <sz val="8"/>
      <color theme="1"/>
      <name val="Arial"/>
      <family val="2"/>
    </font>
    <font>
      <b/>
      <sz val="8"/>
      <color theme="0"/>
      <name val="Arial"/>
      <family val="2"/>
    </font>
    <font>
      <sz val="8"/>
      <color theme="2" tint="-0.749992370372631"/>
      <name val="Arial"/>
      <family val="2"/>
    </font>
    <font>
      <b/>
      <sz val="8"/>
      <color indexed="81"/>
      <name val="Tahoma"/>
      <family val="2"/>
    </font>
    <font>
      <b/>
      <sz val="8"/>
      <color rgb="FFA50021"/>
      <name val="Calibri"/>
      <family val="2"/>
      <scheme val="minor"/>
    </font>
    <font>
      <b/>
      <sz val="9"/>
      <name val="Arial"/>
      <family val="2"/>
    </font>
    <font>
      <sz val="12"/>
      <name val="Calibri"/>
      <family val="2"/>
      <scheme val="minor"/>
    </font>
    <font>
      <sz val="12"/>
      <color theme="0"/>
      <name val="Calibri"/>
      <family val="2"/>
      <scheme val="minor"/>
    </font>
    <font>
      <sz val="9"/>
      <name val="Arial"/>
      <family val="2"/>
    </font>
    <font>
      <sz val="11"/>
      <color rgb="FF000000"/>
      <name val="Calibri"/>
      <family val="2"/>
    </font>
    <font>
      <u/>
      <sz val="11"/>
      <color theme="10"/>
      <name val="Calibri"/>
      <family val="2"/>
    </font>
    <font>
      <b/>
      <sz val="9"/>
      <color indexed="9"/>
      <name val="Arial"/>
      <family val="2"/>
    </font>
    <font>
      <sz val="12"/>
      <color indexed="8"/>
      <name val="Verdana"/>
      <family val="2"/>
    </font>
    <font>
      <sz val="12"/>
      <color indexed="8"/>
      <name val="Calibri"/>
      <family val="2"/>
    </font>
    <font>
      <b/>
      <sz val="9"/>
      <color indexed="81"/>
      <name val="Calibri"/>
      <family val="2"/>
    </font>
    <font>
      <sz val="11"/>
      <color indexed="31"/>
      <name val="Calibri"/>
      <family val="2"/>
    </font>
    <font>
      <sz val="11"/>
      <color indexed="9"/>
      <name val="Calibri"/>
      <family val="2"/>
    </font>
    <font>
      <sz val="11"/>
      <color indexed="21"/>
      <name val="Calibri"/>
      <family val="2"/>
    </font>
    <font>
      <b/>
      <sz val="11"/>
      <color indexed="52"/>
      <name val="Calibri"/>
      <family val="2"/>
    </font>
    <font>
      <b/>
      <sz val="11"/>
      <color indexed="9"/>
      <name val="Calibri"/>
      <family val="2"/>
    </font>
    <font>
      <sz val="11"/>
      <color indexed="52"/>
      <name val="Calibri"/>
      <family val="2"/>
    </font>
    <font>
      <b/>
      <sz val="11"/>
      <color indexed="54"/>
      <name val="Calibri"/>
      <family val="2"/>
    </font>
    <font>
      <sz val="11"/>
      <color indexed="36"/>
      <name val="Calibri"/>
      <family val="2"/>
    </font>
    <font>
      <sz val="11"/>
      <color indexed="60"/>
      <name val="Calibri"/>
      <family val="2"/>
    </font>
    <font>
      <b/>
      <sz val="11"/>
      <color indexed="31"/>
      <name val="Calibri"/>
      <family val="2"/>
    </font>
    <font>
      <sz val="11"/>
      <color indexed="10"/>
      <name val="Calibri"/>
      <family val="2"/>
    </font>
    <font>
      <i/>
      <sz val="11"/>
      <color indexed="23"/>
      <name val="Calibri"/>
      <family val="2"/>
    </font>
    <font>
      <b/>
      <sz val="15"/>
      <color indexed="54"/>
      <name val="Calibri"/>
      <family val="2"/>
    </font>
    <font>
      <b/>
      <sz val="13"/>
      <color indexed="54"/>
      <name val="Calibri"/>
      <family val="2"/>
    </font>
    <font>
      <b/>
      <sz val="18"/>
      <color indexed="54"/>
      <name val="Cambria"/>
      <family val="2"/>
    </font>
    <font>
      <b/>
      <i/>
      <sz val="9"/>
      <name val="Arial"/>
      <family val="2"/>
    </font>
    <font>
      <sz val="9"/>
      <color theme="0"/>
      <name val="Arial"/>
      <family val="2"/>
    </font>
    <font>
      <b/>
      <sz val="8"/>
      <color rgb="FFFFFFFF"/>
      <name val="Calibri"/>
      <family val="2"/>
      <scheme val="minor"/>
    </font>
    <font>
      <b/>
      <sz val="11"/>
      <color theme="0"/>
      <name val="Calibri"/>
      <family val="2"/>
      <scheme val="minor"/>
    </font>
    <font>
      <sz val="12"/>
      <color theme="1"/>
      <name val="Arial"/>
      <family val="2"/>
    </font>
    <font>
      <b/>
      <sz val="12"/>
      <color theme="1"/>
      <name val="Arial"/>
      <family val="2"/>
    </font>
    <font>
      <b/>
      <u/>
      <sz val="9"/>
      <name val="Arial"/>
      <family val="2"/>
    </font>
    <font>
      <sz val="12"/>
      <color rgb="FF000000"/>
      <name val="Calibri"/>
      <family val="2"/>
    </font>
    <font>
      <i/>
      <sz val="8"/>
      <color theme="1"/>
      <name val="Arial"/>
      <family val="2"/>
    </font>
    <font>
      <sz val="9"/>
      <color theme="1"/>
      <name val="Arial"/>
      <family val="2"/>
    </font>
    <font>
      <b/>
      <sz val="9"/>
      <color theme="1"/>
      <name val="Arial"/>
      <family val="2"/>
    </font>
    <font>
      <sz val="9"/>
      <color rgb="FF000000"/>
      <name val="Arial"/>
      <family val="2"/>
    </font>
    <font>
      <b/>
      <sz val="9"/>
      <color rgb="FFFF0000"/>
      <name val="Arial"/>
      <family val="2"/>
    </font>
    <font>
      <sz val="9"/>
      <color theme="0" tint="-0.499984740745262"/>
      <name val="Arial"/>
      <family val="2"/>
    </font>
    <font>
      <b/>
      <sz val="9"/>
      <color rgb="FFFFFFFF"/>
      <name val="Arial"/>
      <family val="2"/>
    </font>
    <font>
      <sz val="8"/>
      <color rgb="FFFF0000"/>
      <name val="Arial"/>
      <family val="2"/>
    </font>
    <font>
      <sz val="9"/>
      <color rgb="FFFF0000"/>
      <name val="Arial"/>
      <family val="2"/>
    </font>
    <font>
      <b/>
      <vertAlign val="superscript"/>
      <sz val="9"/>
      <color theme="0"/>
      <name val="Arial"/>
      <family val="2"/>
    </font>
  </fonts>
  <fills count="51">
    <fill>
      <patternFill patternType="none"/>
    </fill>
    <fill>
      <patternFill patternType="gray125"/>
    </fill>
    <fill>
      <patternFill patternType="solid">
        <fgColor theme="2" tint="-0.499984740745262"/>
        <bgColor indexed="64"/>
      </patternFill>
    </fill>
    <fill>
      <patternFill patternType="solid">
        <fgColor rgb="FFEFCD6B"/>
        <bgColor indexed="64"/>
      </patternFill>
    </fill>
    <fill>
      <patternFill patternType="solid">
        <fgColor rgb="FFBFBFB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rgb="FFA500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B2D799"/>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indexed="41"/>
      </patternFill>
    </fill>
    <fill>
      <patternFill patternType="solid">
        <fgColor indexed="46"/>
      </patternFill>
    </fill>
    <fill>
      <patternFill patternType="solid">
        <fgColor indexed="32"/>
      </patternFill>
    </fill>
    <fill>
      <patternFill patternType="solid">
        <fgColor indexed="22"/>
      </patternFill>
    </fill>
    <fill>
      <patternFill patternType="solid">
        <fgColor indexed="47"/>
      </patternFill>
    </fill>
    <fill>
      <patternFill patternType="solid">
        <fgColor indexed="11"/>
      </patternFill>
    </fill>
    <fill>
      <patternFill patternType="solid">
        <fgColor indexed="15"/>
      </patternFill>
    </fill>
    <fill>
      <patternFill patternType="solid">
        <fgColor indexed="57"/>
      </patternFill>
    </fill>
    <fill>
      <patternFill patternType="solid">
        <fgColor indexed="55"/>
      </patternFill>
    </fill>
    <fill>
      <patternFill patternType="solid">
        <fgColor indexed="23"/>
      </patternFill>
    </fill>
    <fill>
      <patternFill patternType="solid">
        <fgColor indexed="61"/>
      </patternFill>
    </fill>
    <fill>
      <patternFill patternType="solid">
        <fgColor indexed="17"/>
      </patternFill>
    </fill>
    <fill>
      <patternFill patternType="solid">
        <fgColor indexed="40"/>
      </patternFill>
    </fill>
    <fill>
      <patternFill patternType="solid">
        <fgColor indexed="53"/>
      </patternFill>
    </fill>
    <fill>
      <patternFill patternType="solid">
        <fgColor indexed="33"/>
      </patternFill>
    </fill>
    <fill>
      <patternFill patternType="solid">
        <fgColor indexed="26"/>
      </patternFill>
    </fill>
    <fill>
      <patternFill patternType="solid">
        <fgColor theme="3" tint="-0.249977111117893"/>
        <bgColor indexed="64"/>
      </patternFill>
    </fill>
    <fill>
      <patternFill patternType="solid">
        <fgColor theme="4" tint="0.39997558519241921"/>
        <bgColor indexed="64"/>
      </patternFill>
    </fill>
    <fill>
      <patternFill patternType="solid">
        <fgColor rgb="FFFFDF79"/>
        <bgColor indexed="64"/>
      </patternFill>
    </fill>
    <fill>
      <patternFill patternType="solid">
        <fgColor rgb="FFFFD03B"/>
        <bgColor indexed="64"/>
      </patternFill>
    </fill>
    <fill>
      <patternFill patternType="solid">
        <fgColor rgb="FFDAA600"/>
        <bgColor indexed="64"/>
      </patternFill>
    </fill>
    <fill>
      <patternFill patternType="solid">
        <fgColor rgb="FF9BCB7B"/>
        <bgColor indexed="64"/>
      </patternFill>
    </fill>
    <fill>
      <patternFill patternType="solid">
        <fgColor rgb="FF6BA8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bgColor indexed="64"/>
      </patternFill>
    </fill>
    <fill>
      <patternFill patternType="solid">
        <fgColor rgb="FF92D050"/>
        <bgColor indexed="64"/>
      </patternFill>
    </fill>
    <fill>
      <patternFill patternType="solid">
        <fgColor rgb="FFA50021"/>
        <bgColor rgb="FF000000"/>
      </patternFill>
    </fill>
  </fills>
  <borders count="3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bottom style="medium">
        <color theme="1" tint="0.499984740745262"/>
      </bottom>
      <diagonal/>
    </border>
    <border>
      <left/>
      <right/>
      <top/>
      <bottom style="medium">
        <color theme="0" tint="-0.499984740745262"/>
      </bottom>
      <diagonal/>
    </border>
    <border>
      <left/>
      <right/>
      <top style="medium">
        <color theme="0" tint="-0.499984740745262"/>
      </top>
      <bottom/>
      <diagonal/>
    </border>
    <border>
      <left style="thin">
        <color theme="0"/>
      </left>
      <right style="thin">
        <color theme="0"/>
      </right>
      <top style="thin">
        <color theme="0"/>
      </top>
      <bottom style="thin">
        <color theme="0"/>
      </bottom>
      <diagonal/>
    </border>
    <border>
      <left style="thin">
        <color indexed="23"/>
      </left>
      <right style="thin">
        <color indexed="23"/>
      </right>
      <top style="thin">
        <color indexed="23"/>
      </top>
      <bottom style="thin">
        <color indexed="23"/>
      </bottom>
      <diagonal/>
    </border>
    <border>
      <left style="double">
        <color indexed="31"/>
      </left>
      <right style="double">
        <color indexed="31"/>
      </right>
      <top style="double">
        <color indexed="31"/>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right/>
      <top/>
      <bottom style="thick">
        <color indexed="23"/>
      </bottom>
      <diagonal/>
    </border>
    <border>
      <left/>
      <right/>
      <top/>
      <bottom style="thick">
        <color indexed="15"/>
      </bottom>
      <diagonal/>
    </border>
    <border>
      <left/>
      <right/>
      <top/>
      <bottom style="medium">
        <color indexed="15"/>
      </bottom>
      <diagonal/>
    </border>
    <border>
      <left/>
      <right/>
      <top style="thin">
        <color indexed="23"/>
      </top>
      <bottom style="double">
        <color indexed="23"/>
      </bottom>
      <diagonal/>
    </border>
    <border>
      <left/>
      <right/>
      <top style="medium">
        <color theme="1" tint="0.499984740745262"/>
      </top>
      <bottom/>
      <diagonal/>
    </border>
    <border>
      <left/>
      <right/>
      <top/>
      <bottom style="thin">
        <color auto="1"/>
      </bottom>
      <diagonal/>
    </border>
    <border>
      <left/>
      <right/>
      <top style="thin">
        <color auto="1"/>
      </top>
      <bottom style="thin">
        <color auto="1"/>
      </bottom>
      <diagonal/>
    </border>
    <border>
      <left/>
      <right/>
      <top style="thin">
        <color auto="1"/>
      </top>
      <bottom style="medium">
        <color theme="0" tint="-0.499984740745262"/>
      </bottom>
      <diagonal/>
    </border>
    <border>
      <left/>
      <right/>
      <top style="medium">
        <color theme="0" tint="-0.499984740745262"/>
      </top>
      <bottom style="medium">
        <color theme="0" tint="-0.499984740745262"/>
      </bottom>
      <diagonal/>
    </border>
    <border>
      <left/>
      <right/>
      <top style="medium">
        <color theme="0" tint="-0.499984740745262"/>
      </top>
      <bottom style="thin">
        <color auto="1"/>
      </bottom>
      <diagonal/>
    </border>
  </borders>
  <cellStyleXfs count="244">
    <xf numFmtId="0" fontId="0" fillId="0" borderId="0"/>
    <xf numFmtId="0" fontId="1"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0" fillId="0" borderId="0"/>
    <xf numFmtId="0" fontId="12" fillId="0" borderId="0" applyNumberFormat="0" applyBorder="0">
      <alignment horizontal="left" vertical="center" wrapText="1"/>
      <protection locked="0"/>
    </xf>
    <xf numFmtId="0" fontId="12" fillId="0" borderId="0" applyNumberFormat="0" applyBorder="0">
      <alignment horizontal="right" vertical="center" wrapText="1"/>
      <protection locked="0"/>
    </xf>
    <xf numFmtId="0" fontId="13" fillId="0" borderId="0" applyNumberFormat="0" applyFill="0" applyBorder="0" applyAlignment="0" applyProtection="0"/>
    <xf numFmtId="0" fontId="14" fillId="0" borderId="0" applyNumberFormat="0" applyFill="0" applyBorder="0" applyAlignment="0" applyProtection="0"/>
    <xf numFmtId="164" fontId="15" fillId="0" borderId="0" applyFont="0" applyFill="0" applyBorder="0" applyAlignment="0" applyProtection="0"/>
    <xf numFmtId="0" fontId="16" fillId="0" borderId="0"/>
    <xf numFmtId="0" fontId="17" fillId="0" borderId="0"/>
    <xf numFmtId="0" fontId="15" fillId="0" borderId="0"/>
    <xf numFmtId="0" fontId="1" fillId="0" borderId="0"/>
    <xf numFmtId="0" fontId="18" fillId="0" borderId="0"/>
    <xf numFmtId="0" fontId="19" fillId="0" borderId="0"/>
    <xf numFmtId="164" fontId="10" fillId="0" borderId="0" applyFont="0" applyFill="0" applyBorder="0" applyAlignment="0" applyProtection="0"/>
    <xf numFmtId="0" fontId="32" fillId="0" borderId="0" applyNumberFormat="0" applyBorder="0" applyAlignment="0"/>
    <xf numFmtId="0" fontId="33" fillId="0" borderId="0" applyNumberFormat="0" applyFill="0" applyBorder="0" applyAlignment="0" applyProtection="0"/>
    <xf numFmtId="0" fontId="35" fillId="0" borderId="0"/>
    <xf numFmtId="0" fontId="36" fillId="0" borderId="0"/>
    <xf numFmtId="9" fontId="10" fillId="0" borderId="0" applyFont="0" applyFill="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9" borderId="0" applyNumberFormat="0" applyBorder="0" applyAlignment="0" applyProtection="0"/>
    <xf numFmtId="0" fontId="38" fillId="18"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38" fillId="19"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0" fontId="39" fillId="19" borderId="0" applyNumberFormat="0" applyBorder="0" applyAlignment="0" applyProtection="0"/>
    <xf numFmtId="0" fontId="40" fillId="15" borderId="0" applyNumberFormat="0" applyBorder="0" applyAlignment="0" applyProtection="0"/>
    <xf numFmtId="0" fontId="41" fillId="17" borderId="19" applyNumberFormat="0" applyAlignment="0" applyProtection="0"/>
    <xf numFmtId="0" fontId="42" fillId="23" borderId="20" applyNumberFormat="0" applyAlignment="0" applyProtection="0"/>
    <xf numFmtId="0" fontId="43" fillId="0" borderId="21" applyNumberFormat="0" applyFill="0" applyAlignment="0" applyProtection="0"/>
    <xf numFmtId="0" fontId="44" fillId="0" borderId="0" applyNumberFormat="0" applyFill="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4"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8" fillId="19" borderId="19" applyNumberFormat="0" applyAlignment="0" applyProtection="0"/>
    <xf numFmtId="0" fontId="45" fillId="29" borderId="0" applyNumberFormat="0" applyBorder="0" applyAlignment="0" applyProtection="0"/>
    <xf numFmtId="0" fontId="46" fillId="19" borderId="0" applyNumberFormat="0" applyBorder="0" applyAlignment="0" applyProtection="0"/>
    <xf numFmtId="0" fontId="19" fillId="0" borderId="0"/>
    <xf numFmtId="0" fontId="19" fillId="0" borderId="0"/>
    <xf numFmtId="0" fontId="19" fillId="0" borderId="0"/>
    <xf numFmtId="0" fontId="19" fillId="30" borderId="22" applyNumberFormat="0" applyFont="0" applyAlignment="0" applyProtection="0"/>
    <xf numFmtId="0" fontId="47" fillId="17" borderId="2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0" borderId="25" applyNumberFormat="0" applyFill="0" applyAlignment="0" applyProtection="0"/>
    <xf numFmtId="0" fontId="44" fillId="0" borderId="26" applyNumberFormat="0" applyFill="0" applyAlignment="0" applyProtection="0"/>
    <xf numFmtId="0" fontId="52" fillId="0" borderId="0" applyNumberFormat="0" applyFill="0" applyBorder="0" applyAlignment="0" applyProtection="0"/>
    <xf numFmtId="0" fontId="47" fillId="0" borderId="27"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6" fillId="0" borderId="0"/>
    <xf numFmtId="0" fontId="1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21">
    <xf numFmtId="0" fontId="0" fillId="0" borderId="0" xfId="0"/>
    <xf numFmtId="0" fontId="1" fillId="0" borderId="0" xfId="2"/>
    <xf numFmtId="0" fontId="1" fillId="0" borderId="0" xfId="2" applyAlignment="1">
      <alignment horizontal="center"/>
    </xf>
    <xf numFmtId="0" fontId="1" fillId="0" borderId="0" xfId="2" applyFill="1"/>
    <xf numFmtId="0" fontId="7" fillId="0" borderId="0" xfId="2" applyFont="1"/>
    <xf numFmtId="0" fontId="9" fillId="0" borderId="0" xfId="2" applyFont="1"/>
    <xf numFmtId="0" fontId="10" fillId="0" borderId="0" xfId="72"/>
    <xf numFmtId="0" fontId="10" fillId="0" borderId="0" xfId="72" applyAlignment="1">
      <alignment horizontal="right"/>
    </xf>
    <xf numFmtId="165" fontId="11" fillId="8" borderId="0" xfId="72" applyNumberFormat="1" applyFont="1" applyFill="1"/>
    <xf numFmtId="0" fontId="10" fillId="8" borderId="0" xfId="72" applyFill="1"/>
    <xf numFmtId="0" fontId="20" fillId="7" borderId="0" xfId="0" applyFont="1" applyFill="1" applyAlignment="1">
      <alignment vertical="center"/>
    </xf>
    <xf numFmtId="0" fontId="21" fillId="8" borderId="0" xfId="71" applyFont="1" applyFill="1" applyAlignment="1" applyProtection="1">
      <alignment horizontal="left" vertical="center"/>
    </xf>
    <xf numFmtId="0" fontId="20" fillId="9" borderId="0" xfId="72" applyFont="1" applyFill="1"/>
    <xf numFmtId="0" fontId="20" fillId="10" borderId="0" xfId="0" applyFont="1" applyFill="1" applyAlignment="1">
      <alignment vertical="center"/>
    </xf>
    <xf numFmtId="165" fontId="22" fillId="8" borderId="0" xfId="72" applyNumberFormat="1" applyFont="1" applyFill="1"/>
    <xf numFmtId="0" fontId="21" fillId="6" borderId="0" xfId="71" applyFont="1" applyFill="1" applyAlignment="1" applyProtection="1">
      <alignment horizontal="left" vertical="center"/>
    </xf>
    <xf numFmtId="4" fontId="22" fillId="6" borderId="0" xfId="72" applyNumberFormat="1" applyFont="1" applyFill="1"/>
    <xf numFmtId="0" fontId="24" fillId="9" borderId="0" xfId="71" applyFont="1" applyFill="1" applyAlignment="1" applyProtection="1">
      <alignment horizontal="left" vertical="center"/>
    </xf>
    <xf numFmtId="165" fontId="24" fillId="9" borderId="0" xfId="72" applyNumberFormat="1" applyFont="1" applyFill="1"/>
    <xf numFmtId="0" fontId="25" fillId="8" borderId="0" xfId="71" applyFont="1" applyFill="1" applyAlignment="1" applyProtection="1">
      <alignment horizontal="left" vertical="center"/>
    </xf>
    <xf numFmtId="0" fontId="21" fillId="8" borderId="15" xfId="71" applyFont="1" applyFill="1" applyBorder="1" applyAlignment="1" applyProtection="1">
      <alignment horizontal="left" vertical="center"/>
    </xf>
    <xf numFmtId="0" fontId="22" fillId="0" borderId="0" xfId="72" applyFont="1"/>
    <xf numFmtId="0" fontId="22" fillId="8" borderId="0" xfId="72" applyFont="1" applyFill="1"/>
    <xf numFmtId="165" fontId="22" fillId="0" borderId="0" xfId="72" applyNumberFormat="1" applyFont="1"/>
    <xf numFmtId="0" fontId="21" fillId="8" borderId="16" xfId="71" applyFont="1" applyFill="1" applyBorder="1" applyAlignment="1" applyProtection="1">
      <alignment horizontal="left" vertical="center"/>
    </xf>
    <xf numFmtId="3" fontId="22" fillId="8" borderId="0" xfId="72" applyNumberFormat="1" applyFont="1" applyFill="1"/>
    <xf numFmtId="0" fontId="25" fillId="8" borderId="0" xfId="71" applyFont="1" applyFill="1" applyAlignment="1" applyProtection="1">
      <alignment horizontal="left" vertical="center" wrapText="1"/>
    </xf>
    <xf numFmtId="165" fontId="23" fillId="0" borderId="0" xfId="0" applyNumberFormat="1" applyFont="1" applyFill="1"/>
    <xf numFmtId="165" fontId="22" fillId="0" borderId="0" xfId="0" applyNumberFormat="1" applyFont="1" applyFill="1"/>
    <xf numFmtId="0" fontId="20" fillId="10" borderId="0" xfId="0" applyFont="1" applyFill="1" applyAlignment="1"/>
    <xf numFmtId="0" fontId="20" fillId="8" borderId="0" xfId="0" applyFont="1" applyFill="1" applyAlignment="1"/>
    <xf numFmtId="0" fontId="20" fillId="7" borderId="0" xfId="0" applyFont="1" applyFill="1" applyAlignment="1">
      <alignment horizontal="left" vertical="center"/>
    </xf>
    <xf numFmtId="0" fontId="25" fillId="8" borderId="0" xfId="71" applyFont="1" applyFill="1" applyAlignment="1" applyProtection="1">
      <alignment horizontal="left" vertical="center" wrapText="1"/>
    </xf>
    <xf numFmtId="0" fontId="10" fillId="10" borderId="0" xfId="72" applyFill="1"/>
    <xf numFmtId="165" fontId="10" fillId="0" borderId="0" xfId="72" applyNumberFormat="1"/>
    <xf numFmtId="0" fontId="11" fillId="8" borderId="0" xfId="0" applyFont="1" applyFill="1"/>
    <xf numFmtId="165" fontId="11" fillId="8" borderId="0" xfId="0" applyNumberFormat="1" applyFont="1" applyFill="1"/>
    <xf numFmtId="0" fontId="0" fillId="8" borderId="0" xfId="0" applyFill="1"/>
    <xf numFmtId="0" fontId="29" fillId="8" borderId="0" xfId="0" applyFont="1" applyFill="1"/>
    <xf numFmtId="165" fontId="29" fillId="8" borderId="0" xfId="0" applyNumberFormat="1" applyFont="1" applyFill="1"/>
    <xf numFmtId="4" fontId="0" fillId="8" borderId="0" xfId="0" applyNumberFormat="1" applyFill="1"/>
    <xf numFmtId="0" fontId="30" fillId="8" borderId="0" xfId="0" applyFont="1" applyFill="1"/>
    <xf numFmtId="165" fontId="30" fillId="8" borderId="0" xfId="0" applyNumberFormat="1" applyFont="1" applyFill="1"/>
    <xf numFmtId="3" fontId="10" fillId="8" borderId="0" xfId="72" applyNumberFormat="1" applyFill="1"/>
    <xf numFmtId="4" fontId="22" fillId="8" borderId="0" xfId="72" applyNumberFormat="1" applyFont="1" applyFill="1"/>
    <xf numFmtId="0" fontId="20" fillId="10" borderId="0" xfId="0" applyFont="1" applyFill="1" applyAlignment="1">
      <alignment horizontal="right" vertical="center"/>
    </xf>
    <xf numFmtId="0" fontId="31" fillId="8" borderId="0" xfId="72" applyFont="1" applyFill="1"/>
    <xf numFmtId="0" fontId="21" fillId="8" borderId="0" xfId="72" applyFont="1" applyFill="1"/>
    <xf numFmtId="0" fontId="28" fillId="8" borderId="0" xfId="72" applyFont="1" applyFill="1"/>
    <xf numFmtId="0" fontId="22" fillId="8" borderId="0" xfId="72" applyFont="1" applyFill="1" applyAlignment="1">
      <alignment horizontal="left" vertical="center"/>
    </xf>
    <xf numFmtId="165" fontId="21" fillId="8" borderId="0" xfId="72" applyNumberFormat="1" applyFont="1" applyFill="1"/>
    <xf numFmtId="3" fontId="21" fillId="8" borderId="0" xfId="85" applyNumberFormat="1" applyFont="1" applyFill="1" applyProtection="1"/>
    <xf numFmtId="165" fontId="21" fillId="8" borderId="0" xfId="85" applyNumberFormat="1" applyFont="1" applyFill="1" applyProtection="1"/>
    <xf numFmtId="166" fontId="21" fillId="8" borderId="0" xfId="72" applyNumberFormat="1" applyFont="1" applyFill="1"/>
    <xf numFmtId="0" fontId="21" fillId="8" borderId="0" xfId="87" applyFont="1" applyFill="1" applyBorder="1"/>
    <xf numFmtId="0" fontId="34" fillId="8" borderId="0" xfId="72" applyFont="1" applyFill="1" applyAlignment="1">
      <alignment horizontal="center" vertical="center" wrapText="1"/>
    </xf>
    <xf numFmtId="0" fontId="34" fillId="8" borderId="0" xfId="72" applyFont="1" applyFill="1" applyAlignment="1">
      <alignment vertical="center"/>
    </xf>
    <xf numFmtId="0" fontId="34" fillId="8" borderId="0" xfId="85" applyFont="1" applyFill="1" applyAlignment="1">
      <alignment horizontal="right"/>
    </xf>
    <xf numFmtId="165" fontId="22" fillId="8" borderId="0" xfId="72" applyNumberFormat="1" applyFont="1" applyFill="1" applyBorder="1"/>
    <xf numFmtId="0" fontId="7" fillId="13" borderId="4" xfId="2" applyFont="1" applyFill="1" applyBorder="1" applyAlignment="1">
      <alignment horizontal="center" vertical="center" wrapText="1"/>
    </xf>
    <xf numFmtId="0" fontId="7" fillId="13" borderId="4" xfId="2" applyFont="1" applyFill="1" applyBorder="1" applyAlignment="1">
      <alignment horizontal="left" vertical="center" wrapText="1"/>
    </xf>
    <xf numFmtId="0" fontId="6" fillId="13" borderId="5" xfId="2" applyFont="1" applyFill="1" applyBorder="1" applyAlignment="1">
      <alignment horizontal="center" vertical="center" wrapText="1"/>
    </xf>
    <xf numFmtId="0" fontId="21" fillId="8" borderId="0" xfId="71" applyFont="1" applyFill="1" applyAlignment="1" applyProtection="1">
      <alignment horizontal="left" vertical="center"/>
    </xf>
    <xf numFmtId="0" fontId="21" fillId="8" borderId="0" xfId="71" applyFont="1" applyFill="1" applyBorder="1" applyAlignment="1" applyProtection="1">
      <alignment horizontal="left" vertical="center"/>
    </xf>
    <xf numFmtId="0" fontId="21" fillId="8" borderId="0" xfId="71" applyFont="1" applyFill="1" applyAlignment="1" applyProtection="1">
      <alignment horizontal="left" vertical="center"/>
    </xf>
    <xf numFmtId="0" fontId="21" fillId="8" borderId="0" xfId="71" applyFont="1" applyFill="1" applyBorder="1" applyAlignment="1" applyProtection="1">
      <alignment horizontal="left" vertical="center"/>
    </xf>
    <xf numFmtId="0" fontId="21" fillId="8" borderId="16" xfId="71" applyFont="1" applyFill="1" applyBorder="1" applyAlignment="1" applyProtection="1">
      <alignment horizontal="left" vertical="center"/>
    </xf>
    <xf numFmtId="0" fontId="20" fillId="7" borderId="0" xfId="72" applyFont="1" applyFill="1" applyAlignment="1">
      <alignment horizontal="left" vertical="center"/>
    </xf>
    <xf numFmtId="3" fontId="10" fillId="0" borderId="0" xfId="72" applyNumberFormat="1"/>
    <xf numFmtId="0" fontId="31" fillId="8" borderId="0" xfId="72" applyFont="1" applyFill="1" applyAlignment="1">
      <alignment horizontal="center"/>
    </xf>
    <xf numFmtId="0" fontId="31" fillId="8" borderId="0" xfId="72" applyFont="1" applyFill="1" applyAlignment="1">
      <alignment vertical="center" wrapText="1"/>
    </xf>
    <xf numFmtId="0" fontId="21" fillId="8" borderId="16" xfId="72" applyFont="1" applyFill="1" applyBorder="1"/>
    <xf numFmtId="0" fontId="31" fillId="8" borderId="0" xfId="72" applyFont="1" applyFill="1" applyAlignment="1">
      <alignment horizontal="left" vertical="top" wrapText="1"/>
    </xf>
    <xf numFmtId="0" fontId="28" fillId="8" borderId="0" xfId="72" applyFont="1" applyFill="1" applyAlignment="1">
      <alignment horizontal="left" wrapText="1"/>
    </xf>
    <xf numFmtId="165" fontId="21" fillId="8" borderId="16" xfId="72" applyNumberFormat="1" applyFont="1" applyFill="1" applyBorder="1" applyAlignment="1">
      <alignment horizontal="right"/>
    </xf>
    <xf numFmtId="0" fontId="20" fillId="31" borderId="0" xfId="72" applyFont="1" applyFill="1"/>
    <xf numFmtId="0" fontId="19" fillId="8" borderId="0" xfId="72" applyFont="1" applyFill="1"/>
    <xf numFmtId="0" fontId="16" fillId="8" borderId="0" xfId="72" applyFont="1" applyFill="1"/>
    <xf numFmtId="165" fontId="21" fillId="8" borderId="16" xfId="72" applyNumberFormat="1" applyFont="1" applyFill="1" applyBorder="1"/>
    <xf numFmtId="0" fontId="34" fillId="10" borderId="0" xfId="72" applyFont="1" applyFill="1" applyAlignment="1">
      <alignment vertical="center"/>
    </xf>
    <xf numFmtId="0" fontId="34" fillId="10" borderId="0" xfId="72" applyFont="1" applyFill="1" applyAlignment="1">
      <alignment horizontal="right" vertical="center"/>
    </xf>
    <xf numFmtId="165" fontId="22" fillId="8" borderId="15" xfId="72" applyNumberFormat="1" applyFont="1" applyFill="1" applyBorder="1"/>
    <xf numFmtId="0" fontId="20" fillId="8" borderId="0" xfId="72" applyFont="1" applyFill="1" applyAlignment="1">
      <alignment horizontal="left" vertical="center"/>
    </xf>
    <xf numFmtId="0" fontId="21" fillId="8" borderId="0" xfId="71" applyFont="1" applyFill="1" applyAlignment="1" applyProtection="1">
      <alignment vertical="center"/>
    </xf>
    <xf numFmtId="0" fontId="21" fillId="8" borderId="0" xfId="71" applyFont="1" applyFill="1" applyBorder="1" applyAlignment="1" applyProtection="1">
      <alignment vertical="center"/>
    </xf>
    <xf numFmtId="0" fontId="21" fillId="8" borderId="16" xfId="71" applyFont="1" applyFill="1" applyBorder="1" applyAlignment="1" applyProtection="1">
      <alignment vertical="center"/>
    </xf>
    <xf numFmtId="165" fontId="22" fillId="8" borderId="16" xfId="72" applyNumberFormat="1" applyFont="1" applyFill="1" applyBorder="1"/>
    <xf numFmtId="0" fontId="54" fillId="7" borderId="0" xfId="72" applyFont="1" applyFill="1"/>
    <xf numFmtId="0" fontId="20" fillId="7" borderId="0" xfId="72" applyFont="1" applyFill="1" applyAlignment="1">
      <alignment vertical="center"/>
    </xf>
    <xf numFmtId="0" fontId="21" fillId="8" borderId="0" xfId="71" applyFont="1" applyFill="1" applyBorder="1" applyAlignment="1" applyProtection="1">
      <alignment vertical="center" wrapText="1"/>
    </xf>
    <xf numFmtId="0" fontId="55" fillId="2" borderId="1" xfId="2" applyFont="1" applyFill="1" applyBorder="1" applyAlignment="1">
      <alignment horizontal="center" vertical="center" wrapText="1"/>
    </xf>
    <xf numFmtId="0" fontId="55" fillId="2" borderId="2"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56" fillId="7" borderId="0" xfId="2" applyFont="1" applyFill="1"/>
    <xf numFmtId="0" fontId="1" fillId="7" borderId="0" xfId="2" applyFill="1"/>
    <xf numFmtId="0" fontId="1" fillId="7" borderId="0" xfId="2" applyFill="1" applyAlignment="1">
      <alignment horizontal="center"/>
    </xf>
    <xf numFmtId="0" fontId="57" fillId="0" borderId="0" xfId="72" applyFont="1"/>
    <xf numFmtId="166" fontId="21" fillId="8" borderId="0" xfId="0" applyNumberFormat="1" applyFont="1" applyFill="1"/>
    <xf numFmtId="166" fontId="22" fillId="8" borderId="16" xfId="0" applyNumberFormat="1" applyFont="1" applyFill="1" applyBorder="1"/>
    <xf numFmtId="165" fontId="58" fillId="8" borderId="0" xfId="72" applyNumberFormat="1" applyFont="1" applyFill="1"/>
    <xf numFmtId="3" fontId="22" fillId="8" borderId="0" xfId="0" applyNumberFormat="1" applyFont="1" applyFill="1"/>
    <xf numFmtId="0" fontId="21" fillId="8" borderId="0" xfId="71" applyFont="1" applyFill="1" applyAlignment="1" applyProtection="1">
      <alignment vertical="center" wrapText="1"/>
    </xf>
    <xf numFmtId="3" fontId="60" fillId="0" borderId="0" xfId="85" applyNumberFormat="1" applyFont="1" applyFill="1" applyProtection="1"/>
    <xf numFmtId="3" fontId="22" fillId="8" borderId="16" xfId="72" applyNumberFormat="1" applyFont="1" applyFill="1" applyBorder="1"/>
    <xf numFmtId="165" fontId="61" fillId="8" borderId="15" xfId="72" applyNumberFormat="1" applyFont="1" applyFill="1" applyBorder="1"/>
    <xf numFmtId="165" fontId="22" fillId="8" borderId="0" xfId="72" applyNumberFormat="1" applyFont="1" applyFill="1" applyAlignment="1">
      <alignment horizontal="right"/>
    </xf>
    <xf numFmtId="165" fontId="22" fillId="8" borderId="16" xfId="72" applyNumberFormat="1" applyFont="1" applyFill="1" applyBorder="1" applyAlignment="1">
      <alignment horizontal="right"/>
    </xf>
    <xf numFmtId="3" fontId="22" fillId="8" borderId="0" xfId="72" applyNumberFormat="1" applyFont="1" applyFill="1" applyBorder="1"/>
    <xf numFmtId="0" fontId="62" fillId="0" borderId="0" xfId="72" applyFont="1"/>
    <xf numFmtId="0" fontId="62" fillId="0" borderId="0" xfId="72" applyFont="1" applyFill="1"/>
    <xf numFmtId="0" fontId="20" fillId="7" borderId="0" xfId="72" applyFont="1" applyFill="1" applyAlignment="1">
      <alignment horizontal="center"/>
    </xf>
    <xf numFmtId="0" fontId="63" fillId="0" borderId="0" xfId="72" applyFont="1"/>
    <xf numFmtId="166" fontId="62" fillId="0" borderId="0" xfId="72" applyNumberFormat="1" applyFont="1" applyFill="1"/>
    <xf numFmtId="0" fontId="64" fillId="0" borderId="0" xfId="72" applyFont="1"/>
    <xf numFmtId="165" fontId="63" fillId="0" borderId="0" xfId="72" applyNumberFormat="1" applyFont="1" applyFill="1"/>
    <xf numFmtId="0" fontId="62" fillId="8" borderId="0" xfId="72" applyFont="1" applyFill="1"/>
    <xf numFmtId="165" fontId="54" fillId="8" borderId="18" xfId="72" applyNumberFormat="1" applyFont="1" applyFill="1" applyBorder="1"/>
    <xf numFmtId="166" fontId="63" fillId="0" borderId="0" xfId="72" applyNumberFormat="1" applyFont="1" applyFill="1"/>
    <xf numFmtId="2" fontId="62" fillId="0" borderId="0" xfId="72" applyNumberFormat="1" applyFont="1" applyFill="1"/>
    <xf numFmtId="2" fontId="63" fillId="0" borderId="0" xfId="72" applyNumberFormat="1" applyFont="1" applyFill="1"/>
    <xf numFmtId="168" fontId="66" fillId="0" borderId="0" xfId="72" applyNumberFormat="1" applyFont="1"/>
    <xf numFmtId="0" fontId="63" fillId="5" borderId="0" xfId="72" applyFont="1" applyFill="1"/>
    <xf numFmtId="165" fontId="63" fillId="5" borderId="0" xfId="72" applyNumberFormat="1" applyFont="1" applyFill="1"/>
    <xf numFmtId="0" fontId="31" fillId="5" borderId="0" xfId="72" applyFont="1" applyFill="1"/>
    <xf numFmtId="165" fontId="31" fillId="5" borderId="0" xfId="72" applyNumberFormat="1" applyFont="1" applyFill="1"/>
    <xf numFmtId="0" fontId="62" fillId="32" borderId="0" xfId="72" applyFont="1" applyFill="1"/>
    <xf numFmtId="4" fontId="62" fillId="32" borderId="0" xfId="72" applyNumberFormat="1" applyFont="1" applyFill="1"/>
    <xf numFmtId="0" fontId="54" fillId="10" borderId="0" xfId="72" applyFont="1" applyFill="1"/>
    <xf numFmtId="165" fontId="54" fillId="10" borderId="0" xfId="72" applyNumberFormat="1" applyFont="1" applyFill="1"/>
    <xf numFmtId="0" fontId="63" fillId="33" borderId="0" xfId="72" applyFont="1" applyFill="1"/>
    <xf numFmtId="3" fontId="63" fillId="33" borderId="0" xfId="72" applyNumberFormat="1" applyFont="1" applyFill="1"/>
    <xf numFmtId="0" fontId="31" fillId="33" borderId="0" xfId="72" applyFont="1" applyFill="1"/>
    <xf numFmtId="3" fontId="31" fillId="33" borderId="0" xfId="72" applyNumberFormat="1" applyFont="1" applyFill="1"/>
    <xf numFmtId="0" fontId="62" fillId="34" borderId="0" xfId="72" applyFont="1" applyFill="1"/>
    <xf numFmtId="4" fontId="62" fillId="34" borderId="0" xfId="72" applyNumberFormat="1" applyFont="1" applyFill="1"/>
    <xf numFmtId="0" fontId="54" fillId="35" borderId="0" xfId="72" applyFont="1" applyFill="1"/>
    <xf numFmtId="165" fontId="54" fillId="35" borderId="0" xfId="72" applyNumberFormat="1" applyFont="1" applyFill="1"/>
    <xf numFmtId="0" fontId="63" fillId="12" borderId="0" xfId="72" applyFont="1" applyFill="1" applyBorder="1"/>
    <xf numFmtId="165" fontId="63" fillId="12" borderId="0" xfId="72" applyNumberFormat="1" applyFont="1" applyFill="1" applyBorder="1"/>
    <xf numFmtId="0" fontId="31" fillId="12" borderId="0" xfId="72" applyFont="1" applyFill="1" applyBorder="1"/>
    <xf numFmtId="165" fontId="31" fillId="12" borderId="0" xfId="72" applyNumberFormat="1" applyFont="1" applyFill="1" applyBorder="1"/>
    <xf numFmtId="0" fontId="62" fillId="36" borderId="0" xfId="72" applyFont="1" applyFill="1" applyBorder="1"/>
    <xf numFmtId="4" fontId="62" fillId="36" borderId="0" xfId="72" applyNumberFormat="1" applyFont="1" applyFill="1" applyBorder="1"/>
    <xf numFmtId="0" fontId="54" fillId="37" borderId="16" xfId="72" applyFont="1" applyFill="1" applyBorder="1"/>
    <xf numFmtId="165" fontId="54" fillId="37" borderId="16" xfId="72" applyNumberFormat="1" applyFont="1" applyFill="1" applyBorder="1"/>
    <xf numFmtId="0" fontId="54" fillId="37" borderId="0" xfId="72" applyFont="1" applyFill="1" applyBorder="1"/>
    <xf numFmtId="165" fontId="54" fillId="37" borderId="0" xfId="72" applyNumberFormat="1" applyFont="1" applyFill="1" applyBorder="1"/>
    <xf numFmtId="0" fontId="31" fillId="39" borderId="0" xfId="72" applyFont="1" applyFill="1"/>
    <xf numFmtId="165" fontId="31" fillId="39" borderId="0" xfId="72" applyNumberFormat="1" applyFont="1" applyFill="1"/>
    <xf numFmtId="0" fontId="54" fillId="40" borderId="0" xfId="72" applyFont="1" applyFill="1"/>
    <xf numFmtId="165" fontId="54" fillId="40" borderId="0" xfId="72" applyNumberFormat="1" applyFont="1" applyFill="1"/>
    <xf numFmtId="0" fontId="54" fillId="41" borderId="0" xfId="72" applyFont="1" applyFill="1"/>
    <xf numFmtId="165" fontId="54" fillId="41" borderId="0" xfId="72" applyNumberFormat="1" applyFont="1" applyFill="1"/>
    <xf numFmtId="0" fontId="62" fillId="38" borderId="0" xfId="72" applyFont="1" applyFill="1"/>
    <xf numFmtId="4" fontId="62" fillId="38" borderId="0" xfId="72" applyNumberFormat="1" applyFont="1" applyFill="1"/>
    <xf numFmtId="0" fontId="31" fillId="40" borderId="0" xfId="72" applyFont="1" applyFill="1"/>
    <xf numFmtId="165" fontId="31" fillId="40" borderId="0" xfId="72" applyNumberFormat="1" applyFont="1" applyFill="1"/>
    <xf numFmtId="0" fontId="28" fillId="39" borderId="0" xfId="72" applyFont="1" applyFill="1"/>
    <xf numFmtId="0" fontId="66" fillId="0" borderId="0" xfId="72" applyFont="1" applyAlignment="1">
      <alignment horizontal="right"/>
    </xf>
    <xf numFmtId="0" fontId="62" fillId="11" borderId="0" xfId="72" applyFont="1" applyFill="1"/>
    <xf numFmtId="165" fontId="62" fillId="11" borderId="0" xfId="72" applyNumberFormat="1" applyFont="1" applyFill="1"/>
    <xf numFmtId="0" fontId="62" fillId="42" borderId="0" xfId="72" applyFont="1" applyFill="1"/>
    <xf numFmtId="4" fontId="62" fillId="42" borderId="0" xfId="72" applyNumberFormat="1" applyFont="1" applyFill="1"/>
    <xf numFmtId="0" fontId="54" fillId="43" borderId="0" xfId="72" applyFont="1" applyFill="1"/>
    <xf numFmtId="165" fontId="54" fillId="43" borderId="0" xfId="72" applyNumberFormat="1" applyFont="1" applyFill="1"/>
    <xf numFmtId="165" fontId="22" fillId="8" borderId="0" xfId="72" applyNumberFormat="1" applyFont="1" applyFill="1" applyAlignment="1">
      <alignment wrapText="1"/>
    </xf>
    <xf numFmtId="0" fontId="21" fillId="8" borderId="0" xfId="71" applyFont="1" applyFill="1" applyAlignment="1" applyProtection="1">
      <alignment horizontal="left" vertical="center" wrapText="1"/>
    </xf>
    <xf numFmtId="0" fontId="21" fillId="8" borderId="16" xfId="72" applyFont="1" applyFill="1" applyBorder="1" applyAlignment="1">
      <alignment wrapText="1"/>
    </xf>
    <xf numFmtId="0" fontId="7" fillId="13" borderId="4" xfId="2" applyFont="1" applyFill="1" applyBorder="1" applyAlignment="1">
      <alignment vertical="center" wrapText="1"/>
    </xf>
    <xf numFmtId="0" fontId="63" fillId="8" borderId="0" xfId="72" applyFont="1" applyFill="1"/>
    <xf numFmtId="0" fontId="65" fillId="8" borderId="0" xfId="72" applyFont="1" applyFill="1" applyAlignment="1">
      <alignment horizontal="center"/>
    </xf>
    <xf numFmtId="165" fontId="31" fillId="8" borderId="0" xfId="72" applyNumberFormat="1" applyFont="1" applyFill="1"/>
    <xf numFmtId="0" fontId="62" fillId="44" borderId="0" xfId="72" applyFont="1" applyFill="1" applyBorder="1"/>
    <xf numFmtId="165" fontId="62" fillId="44" borderId="0" xfId="72" applyNumberFormat="1" applyFont="1" applyFill="1" applyBorder="1"/>
    <xf numFmtId="0" fontId="62" fillId="46" borderId="0" xfId="72" applyFont="1" applyFill="1" applyBorder="1"/>
    <xf numFmtId="4" fontId="62" fillId="46" borderId="0" xfId="72" applyNumberFormat="1" applyFont="1" applyFill="1" applyBorder="1"/>
    <xf numFmtId="0" fontId="54" fillId="45" borderId="16" xfId="72" applyFont="1" applyFill="1" applyBorder="1"/>
    <xf numFmtId="165" fontId="54" fillId="45" borderId="16" xfId="72" applyNumberFormat="1" applyFont="1" applyFill="1" applyBorder="1"/>
    <xf numFmtId="0" fontId="63" fillId="44" borderId="17" xfId="72" applyFont="1" applyFill="1" applyBorder="1"/>
    <xf numFmtId="165" fontId="63" fillId="44" borderId="17" xfId="72" applyNumberFormat="1" applyFont="1" applyFill="1" applyBorder="1"/>
    <xf numFmtId="0" fontId="31" fillId="44" borderId="0" xfId="72" applyFont="1" applyFill="1" applyBorder="1"/>
    <xf numFmtId="165" fontId="31" fillId="44" borderId="0" xfId="88" applyNumberFormat="1" applyFont="1" applyFill="1" applyBorder="1"/>
    <xf numFmtId="165" fontId="31" fillId="44" borderId="0" xfId="72" applyNumberFormat="1" applyFont="1" applyFill="1" applyBorder="1"/>
    <xf numFmtId="0" fontId="63" fillId="44" borderId="0" xfId="72" applyFont="1" applyFill="1" applyBorder="1"/>
    <xf numFmtId="165" fontId="63" fillId="44" borderId="0" xfId="72" applyNumberFormat="1" applyFont="1" applyFill="1" applyBorder="1"/>
    <xf numFmtId="0" fontId="6" fillId="13" borderId="5" xfId="2" applyFont="1" applyFill="1" applyBorder="1" applyAlignment="1">
      <alignment horizontal="center" vertical="center" wrapText="1"/>
    </xf>
    <xf numFmtId="0" fontId="25" fillId="8" borderId="0" xfId="71" applyFont="1" applyFill="1" applyAlignment="1" applyProtection="1">
      <alignment horizontal="left" vertical="center" wrapText="1"/>
    </xf>
    <xf numFmtId="0" fontId="20" fillId="8" borderId="0" xfId="0" applyFont="1" applyFill="1" applyAlignment="1">
      <alignment vertical="center"/>
    </xf>
    <xf numFmtId="0" fontId="10" fillId="0" borderId="0" xfId="72" applyBorder="1"/>
    <xf numFmtId="0" fontId="5" fillId="47" borderId="3" xfId="2" applyFont="1" applyFill="1" applyBorder="1" applyAlignment="1">
      <alignment horizontal="center" vertical="center" wrapText="1"/>
    </xf>
    <xf numFmtId="0" fontId="5" fillId="47" borderId="7" xfId="2" applyFont="1" applyFill="1" applyBorder="1" applyAlignment="1">
      <alignment horizontal="center" vertical="center" wrapText="1"/>
    </xf>
    <xf numFmtId="0" fontId="5" fillId="48" borderId="3" xfId="2" applyFont="1" applyFill="1" applyBorder="1" applyAlignment="1">
      <alignment horizontal="center" vertical="center" wrapText="1"/>
    </xf>
    <xf numFmtId="0" fontId="6" fillId="48" borderId="4" xfId="2" applyFont="1" applyFill="1" applyBorder="1" applyAlignment="1">
      <alignment horizontal="center" vertical="center" wrapText="1"/>
    </xf>
    <xf numFmtId="0" fontId="7" fillId="48" borderId="7" xfId="2" applyFont="1" applyFill="1" applyBorder="1" applyAlignment="1">
      <alignment horizontal="center" vertical="center" wrapText="1"/>
    </xf>
    <xf numFmtId="0" fontId="6" fillId="48" borderId="6" xfId="2" applyFont="1" applyFill="1" applyBorder="1" applyAlignment="1">
      <alignment horizontal="center" vertical="center" wrapText="1"/>
    </xf>
    <xf numFmtId="0" fontId="20" fillId="7" borderId="0" xfId="0" applyFont="1" applyFill="1" applyAlignment="1">
      <alignment horizontal="left" vertical="center"/>
    </xf>
    <xf numFmtId="0" fontId="25" fillId="8" borderId="0" xfId="71" applyFont="1" applyFill="1" applyAlignment="1" applyProtection="1">
      <alignment horizontal="left" vertical="center" wrapText="1"/>
    </xf>
    <xf numFmtId="165" fontId="22" fillId="8" borderId="0" xfId="85" applyNumberFormat="1" applyFont="1" applyFill="1"/>
    <xf numFmtId="4" fontId="22" fillId="6" borderId="0" xfId="85" applyNumberFormat="1" applyFont="1" applyFill="1"/>
    <xf numFmtId="0" fontId="20" fillId="8" borderId="0" xfId="72" applyFont="1" applyFill="1"/>
    <xf numFmtId="0" fontId="20" fillId="7" borderId="0" xfId="0" applyFont="1" applyFill="1" applyAlignment="1">
      <alignment horizontal="left" vertical="center"/>
    </xf>
    <xf numFmtId="0" fontId="25" fillId="8" borderId="0" xfId="71" applyFont="1" applyFill="1" applyAlignment="1" applyProtection="1">
      <alignment horizontal="left" vertical="center" wrapText="1"/>
    </xf>
    <xf numFmtId="0" fontId="20" fillId="7" borderId="0" xfId="72" applyFont="1" applyFill="1" applyAlignment="1">
      <alignment horizontal="left" vertical="center"/>
    </xf>
    <xf numFmtId="0" fontId="31" fillId="8" borderId="0" xfId="72" applyFont="1" applyFill="1" applyAlignment="1">
      <alignment horizontal="left" wrapText="1"/>
    </xf>
    <xf numFmtId="167" fontId="22" fillId="0" borderId="0" xfId="72" applyNumberFormat="1" applyFont="1" applyFill="1"/>
    <xf numFmtId="167" fontId="22" fillId="0" borderId="0" xfId="72" applyNumberFormat="1" applyFont="1" applyFill="1" applyAlignment="1">
      <alignment horizontal="right"/>
    </xf>
    <xf numFmtId="0" fontId="20" fillId="9" borderId="0" xfId="72" applyFont="1" applyFill="1" applyAlignment="1"/>
    <xf numFmtId="0" fontId="20" fillId="9" borderId="0" xfId="85" applyFont="1" applyFill="1" applyAlignment="1"/>
    <xf numFmtId="0" fontId="20" fillId="10" borderId="0" xfId="78" applyFont="1" applyFill="1" applyAlignment="1">
      <alignment vertical="center"/>
    </xf>
    <xf numFmtId="0" fontId="20" fillId="10" borderId="0" xfId="0" applyFont="1" applyFill="1" applyAlignment="1">
      <alignment horizontal="center" vertical="center"/>
    </xf>
    <xf numFmtId="3" fontId="22" fillId="8" borderId="0" xfId="72" applyNumberFormat="1" applyFont="1" applyFill="1" applyAlignment="1">
      <alignment horizontal="right"/>
    </xf>
    <xf numFmtId="3" fontId="22" fillId="8" borderId="0" xfId="85" applyNumberFormat="1" applyFont="1" applyFill="1" applyAlignment="1">
      <alignment horizontal="right"/>
    </xf>
    <xf numFmtId="165" fontId="22" fillId="8" borderId="0" xfId="72" applyNumberFormat="1" applyFont="1" applyFill="1" applyBorder="1" applyAlignment="1">
      <alignment horizontal="right"/>
    </xf>
    <xf numFmtId="165" fontId="22" fillId="8" borderId="0" xfId="85" applyNumberFormat="1" applyFont="1" applyFill="1" applyBorder="1" applyAlignment="1">
      <alignment horizontal="right"/>
    </xf>
    <xf numFmtId="165" fontId="22" fillId="8" borderId="16" xfId="85" applyNumberFormat="1" applyFont="1" applyFill="1" applyBorder="1" applyAlignment="1">
      <alignment horizontal="right"/>
    </xf>
    <xf numFmtId="0" fontId="34" fillId="10" borderId="0" xfId="72" applyFont="1" applyFill="1" applyAlignment="1">
      <alignment horizontal="center" vertical="center"/>
    </xf>
    <xf numFmtId="0" fontId="31" fillId="8" borderId="0" xfId="72" applyFont="1" applyFill="1" applyBorder="1"/>
    <xf numFmtId="165" fontId="22" fillId="0" borderId="0" xfId="72" applyNumberFormat="1" applyFont="1" applyFill="1" applyBorder="1"/>
    <xf numFmtId="0" fontId="67" fillId="50" borderId="0" xfId="0" applyFont="1" applyFill="1"/>
    <xf numFmtId="165" fontId="21" fillId="8" borderId="16" xfId="71" applyNumberFormat="1" applyFont="1" applyFill="1" applyBorder="1" applyAlignment="1" applyProtection="1">
      <alignment horizontal="right" vertical="center"/>
    </xf>
    <xf numFmtId="0" fontId="21" fillId="8" borderId="28" xfId="71" applyFont="1" applyFill="1" applyBorder="1" applyAlignment="1" applyProtection="1">
      <alignment vertical="center" wrapText="1"/>
    </xf>
    <xf numFmtId="0" fontId="63" fillId="0" borderId="0" xfId="72" applyFont="1" applyFill="1"/>
    <xf numFmtId="165" fontId="54" fillId="0" borderId="18" xfId="72" applyNumberFormat="1" applyFont="1" applyFill="1" applyBorder="1"/>
    <xf numFmtId="169" fontId="63" fillId="0" borderId="0" xfId="72" applyNumberFormat="1" applyFont="1"/>
    <xf numFmtId="0" fontId="68" fillId="8" borderId="0" xfId="71" applyFont="1" applyFill="1" applyAlignment="1" applyProtection="1">
      <alignment horizontal="left" vertical="center"/>
    </xf>
    <xf numFmtId="0" fontId="68" fillId="8" borderId="16" xfId="71" applyFont="1" applyFill="1" applyBorder="1" applyAlignment="1" applyProtection="1">
      <alignment horizontal="left" vertical="center"/>
    </xf>
    <xf numFmtId="169" fontId="65" fillId="0" borderId="0" xfId="72" applyNumberFormat="1" applyFont="1"/>
    <xf numFmtId="0" fontId="6" fillId="48" borderId="4" xfId="2" applyFont="1" applyFill="1" applyBorder="1" applyAlignment="1">
      <alignment horizontal="center" vertical="center" wrapText="1"/>
    </xf>
    <xf numFmtId="0" fontId="6" fillId="13" borderId="4" xfId="2" applyFont="1" applyFill="1" applyBorder="1" applyAlignment="1">
      <alignment horizontal="center" vertical="center" wrapText="1"/>
    </xf>
    <xf numFmtId="170" fontId="22" fillId="8" borderId="0" xfId="72" applyNumberFormat="1" applyFont="1" applyFill="1"/>
    <xf numFmtId="0" fontId="6" fillId="48" borderId="6" xfId="2" applyFont="1" applyFill="1" applyBorder="1" applyAlignment="1">
      <alignment horizontal="center" vertical="center" wrapText="1"/>
    </xf>
    <xf numFmtId="166" fontId="62" fillId="0" borderId="0" xfId="72" applyNumberFormat="1" applyFont="1"/>
    <xf numFmtId="0" fontId="20" fillId="8" borderId="0" xfId="72" applyFont="1" applyFill="1" applyAlignment="1">
      <alignment horizontal="center"/>
    </xf>
    <xf numFmtId="166" fontId="63" fillId="8" borderId="0" xfId="72" applyNumberFormat="1" applyFont="1" applyFill="1"/>
    <xf numFmtId="166" fontId="62" fillId="8" borderId="0" xfId="72" applyNumberFormat="1" applyFont="1" applyFill="1"/>
    <xf numFmtId="165" fontId="63" fillId="8" borderId="0" xfId="72" applyNumberFormat="1" applyFont="1" applyFill="1"/>
    <xf numFmtId="4" fontId="62" fillId="8" borderId="0" xfId="72" applyNumberFormat="1" applyFont="1" applyFill="1"/>
    <xf numFmtId="165" fontId="54" fillId="8" borderId="0" xfId="72" applyNumberFormat="1" applyFont="1" applyFill="1"/>
    <xf numFmtId="3" fontId="63" fillId="8" borderId="0" xfId="72" applyNumberFormat="1" applyFont="1" applyFill="1"/>
    <xf numFmtId="3" fontId="31" fillId="8" borderId="0" xfId="72" applyNumberFormat="1" applyFont="1" applyFill="1"/>
    <xf numFmtId="165" fontId="63" fillId="8" borderId="0" xfId="72" applyNumberFormat="1" applyFont="1" applyFill="1" applyBorder="1"/>
    <xf numFmtId="165" fontId="31" fillId="8" borderId="0" xfId="72" applyNumberFormat="1" applyFont="1" applyFill="1" applyBorder="1"/>
    <xf numFmtId="4" fontId="62" fillId="8" borderId="0" xfId="72" applyNumberFormat="1" applyFont="1" applyFill="1" applyBorder="1"/>
    <xf numFmtId="165" fontId="54" fillId="8" borderId="0" xfId="72" applyNumberFormat="1" applyFont="1" applyFill="1" applyBorder="1"/>
    <xf numFmtId="165" fontId="62" fillId="8" borderId="0" xfId="72" applyNumberFormat="1" applyFont="1" applyFill="1"/>
    <xf numFmtId="165" fontId="62" fillId="8" borderId="0" xfId="72" applyNumberFormat="1" applyFont="1" applyFill="1" applyBorder="1"/>
    <xf numFmtId="165" fontId="31" fillId="8" borderId="0" xfId="88" applyNumberFormat="1" applyFont="1" applyFill="1" applyBorder="1"/>
    <xf numFmtId="166" fontId="63" fillId="0" borderId="0" xfId="72" applyNumberFormat="1" applyFont="1" applyFill="1" applyAlignment="1">
      <alignment wrapText="1"/>
    </xf>
    <xf numFmtId="0" fontId="20" fillId="7" borderId="18" xfId="72" applyFont="1" applyFill="1" applyBorder="1" applyAlignment="1">
      <alignment wrapText="1"/>
    </xf>
    <xf numFmtId="0" fontId="63" fillId="0" borderId="0" xfId="72" applyFont="1" applyAlignment="1">
      <alignment wrapText="1"/>
    </xf>
    <xf numFmtId="0" fontId="20" fillId="7" borderId="18" xfId="72" applyFont="1" applyFill="1" applyBorder="1" applyAlignment="1">
      <alignment horizontal="left" wrapText="1"/>
    </xf>
    <xf numFmtId="1" fontId="62" fillId="0" borderId="0" xfId="72" applyNumberFormat="1" applyFont="1" applyAlignment="1">
      <alignment horizontal="right"/>
    </xf>
    <xf numFmtId="1" fontId="69" fillId="0" borderId="0" xfId="72" applyNumberFormat="1" applyFont="1" applyAlignment="1">
      <alignment horizontal="right"/>
    </xf>
    <xf numFmtId="0" fontId="62" fillId="0" borderId="0" xfId="72" applyFont="1" applyAlignment="1">
      <alignment horizontal="right"/>
    </xf>
    <xf numFmtId="0" fontId="63" fillId="8" borderId="0" xfId="72" applyFont="1" applyFill="1" applyAlignment="1">
      <alignment horizontal="center"/>
    </xf>
    <xf numFmtId="0" fontId="2" fillId="4" borderId="11" xfId="2" applyFont="1" applyFill="1" applyBorder="1" applyAlignment="1">
      <alignment horizontal="left" vertical="center"/>
    </xf>
    <xf numFmtId="0" fontId="2" fillId="4" borderId="10" xfId="2" applyFont="1" applyFill="1" applyBorder="1" applyAlignment="1">
      <alignment horizontal="left" vertical="center"/>
    </xf>
    <xf numFmtId="0" fontId="2" fillId="4" borderId="12" xfId="2" applyFont="1" applyFill="1" applyBorder="1" applyAlignment="1">
      <alignment horizontal="left" vertical="center"/>
    </xf>
    <xf numFmtId="0" fontId="2" fillId="4" borderId="13" xfId="2" applyFont="1" applyFill="1" applyBorder="1" applyAlignment="1">
      <alignment horizontal="left" vertical="center"/>
    </xf>
    <xf numFmtId="0" fontId="2" fillId="4" borderId="14" xfId="2" applyFont="1" applyFill="1" applyBorder="1" applyAlignment="1">
      <alignment horizontal="left" vertical="center"/>
    </xf>
    <xf numFmtId="0" fontId="2" fillId="4" borderId="7" xfId="2" applyFont="1" applyFill="1" applyBorder="1" applyAlignment="1">
      <alignment horizontal="left" vertical="center"/>
    </xf>
    <xf numFmtId="0" fontId="7" fillId="43" borderId="4" xfId="2" applyFont="1" applyFill="1" applyBorder="1" applyAlignment="1">
      <alignment horizontal="left" vertical="center"/>
    </xf>
    <xf numFmtId="0" fontId="7" fillId="43" borderId="6" xfId="2" applyFont="1" applyFill="1" applyBorder="1" applyAlignment="1">
      <alignment horizontal="left" vertical="center"/>
    </xf>
    <xf numFmtId="0" fontId="7" fillId="4" borderId="4" xfId="2" applyFont="1" applyFill="1" applyBorder="1" applyAlignment="1">
      <alignment horizontal="left" vertical="center"/>
    </xf>
    <xf numFmtId="0" fontId="7" fillId="4" borderId="6" xfId="2" applyFont="1" applyFill="1" applyBorder="1" applyAlignment="1">
      <alignment horizontal="left" vertical="center"/>
    </xf>
    <xf numFmtId="0" fontId="7" fillId="4" borderId="4" xfId="2" applyFont="1" applyFill="1" applyBorder="1" applyAlignment="1">
      <alignment horizontal="center" vertical="center"/>
    </xf>
    <xf numFmtId="0" fontId="7" fillId="4" borderId="6" xfId="2" applyFont="1" applyFill="1" applyBorder="1" applyAlignment="1">
      <alignment horizontal="center" vertical="center"/>
    </xf>
    <xf numFmtId="0" fontId="6" fillId="13" borderId="4" xfId="2" applyFont="1" applyFill="1" applyBorder="1" applyAlignment="1">
      <alignment horizontal="center" vertical="center" wrapText="1"/>
    </xf>
    <xf numFmtId="0" fontId="6" fillId="13" borderId="6"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7" fillId="13" borderId="4" xfId="2" applyFont="1" applyFill="1" applyBorder="1" applyAlignment="1">
      <alignment horizontal="left" vertical="center" wrapText="1"/>
    </xf>
    <xf numFmtId="0" fontId="7" fillId="13" borderId="6" xfId="2" applyFont="1" applyFill="1" applyBorder="1" applyAlignment="1">
      <alignment horizontal="left" vertical="center" wrapText="1"/>
    </xf>
    <xf numFmtId="0" fontId="5" fillId="13" borderId="9" xfId="2" applyFont="1" applyFill="1" applyBorder="1" applyAlignment="1">
      <alignment horizontal="center" vertical="center" wrapText="1"/>
    </xf>
    <xf numFmtId="0" fontId="5" fillId="13" borderId="5" xfId="2" applyFont="1" applyFill="1" applyBorder="1" applyAlignment="1">
      <alignment horizontal="center" vertical="center" wrapText="1"/>
    </xf>
    <xf numFmtId="0" fontId="5" fillId="13" borderId="4" xfId="2" applyFont="1" applyFill="1" applyBorder="1" applyAlignment="1">
      <alignment horizontal="center" vertical="center" wrapText="1"/>
    </xf>
    <xf numFmtId="0" fontId="6" fillId="13" borderId="5" xfId="2" applyFont="1" applyFill="1" applyBorder="1" applyAlignment="1">
      <alignment horizontal="center" vertical="center" wrapText="1"/>
    </xf>
    <xf numFmtId="0" fontId="7" fillId="11" borderId="4" xfId="2" applyFont="1" applyFill="1" applyBorder="1" applyAlignment="1">
      <alignment horizontal="center" vertical="center" wrapText="1"/>
    </xf>
    <xf numFmtId="0" fontId="7" fillId="11" borderId="6" xfId="2" applyFont="1" applyFill="1" applyBorder="1" applyAlignment="1">
      <alignment horizontal="center" vertical="center" wrapText="1"/>
    </xf>
    <xf numFmtId="0" fontId="7" fillId="11" borderId="4" xfId="2" applyFont="1" applyFill="1" applyBorder="1" applyAlignment="1">
      <alignment vertical="center" wrapText="1"/>
    </xf>
    <xf numFmtId="0" fontId="7" fillId="11" borderId="6" xfId="2" applyFont="1" applyFill="1" applyBorder="1" applyAlignment="1">
      <alignment vertical="center" wrapText="1"/>
    </xf>
    <xf numFmtId="0" fontId="6" fillId="11" borderId="4" xfId="2" applyFont="1" applyFill="1" applyBorder="1" applyAlignment="1">
      <alignment horizontal="center" vertical="center" wrapText="1"/>
    </xf>
    <xf numFmtId="0" fontId="6" fillId="11" borderId="6" xfId="2" applyFont="1" applyFill="1" applyBorder="1" applyAlignment="1">
      <alignment horizontal="center" vertical="center" wrapText="1"/>
    </xf>
    <xf numFmtId="0" fontId="6" fillId="3" borderId="4" xfId="2" applyFont="1" applyFill="1" applyBorder="1" applyAlignment="1">
      <alignment vertical="center" wrapText="1"/>
    </xf>
    <xf numFmtId="0" fontId="6" fillId="3" borderId="6" xfId="2" applyFont="1" applyFill="1" applyBorder="1" applyAlignment="1">
      <alignment vertical="center" wrapText="1"/>
    </xf>
    <xf numFmtId="0" fontId="5" fillId="11" borderId="9" xfId="2" applyFont="1" applyFill="1" applyBorder="1" applyAlignment="1">
      <alignment horizontal="center" vertical="center" wrapText="1"/>
    </xf>
    <xf numFmtId="0" fontId="5" fillId="11" borderId="5" xfId="2" applyFont="1" applyFill="1" applyBorder="1" applyAlignment="1">
      <alignment horizontal="center" vertical="center" wrapText="1"/>
    </xf>
    <xf numFmtId="0" fontId="5" fillId="11" borderId="8"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6" fillId="5" borderId="6" xfId="2" applyFont="1" applyFill="1" applyBorder="1" applyAlignment="1">
      <alignment horizontal="center" vertical="center" wrapText="1"/>
    </xf>
    <xf numFmtId="0" fontId="5" fillId="5" borderId="4" xfId="2" applyFont="1" applyFill="1" applyBorder="1" applyAlignment="1">
      <alignment vertical="center" wrapText="1"/>
    </xf>
    <xf numFmtId="0" fontId="5" fillId="5" borderId="6" xfId="2" applyFont="1" applyFill="1" applyBorder="1" applyAlignment="1">
      <alignment vertical="center" wrapText="1"/>
    </xf>
    <xf numFmtId="0" fontId="5" fillId="5" borderId="4" xfId="2" applyFont="1" applyFill="1" applyBorder="1" applyAlignment="1">
      <alignment horizontal="center" vertical="center" wrapText="1"/>
    </xf>
    <xf numFmtId="0" fontId="5" fillId="5" borderId="6" xfId="2" applyFont="1" applyFill="1" applyBorder="1" applyAlignment="1">
      <alignment horizontal="center" vertical="center" wrapText="1"/>
    </xf>
    <xf numFmtId="0" fontId="6" fillId="5" borderId="4" xfId="2" applyFont="1" applyFill="1" applyBorder="1" applyAlignment="1">
      <alignment vertical="center" wrapText="1"/>
    </xf>
    <xf numFmtId="0" fontId="6" fillId="5" borderId="6" xfId="2" applyFont="1" applyFill="1" applyBorder="1" applyAlignment="1">
      <alignment vertical="center" wrapText="1"/>
    </xf>
    <xf numFmtId="0" fontId="6" fillId="12" borderId="4"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5" fillId="12" borderId="4" xfId="2" applyFont="1" applyFill="1" applyBorder="1" applyAlignment="1">
      <alignment horizontal="center" vertical="center" wrapText="1"/>
    </xf>
    <xf numFmtId="0" fontId="5" fillId="12" borderId="6" xfId="2" applyFont="1" applyFill="1" applyBorder="1" applyAlignment="1">
      <alignment horizontal="center" vertical="center" wrapText="1"/>
    </xf>
    <xf numFmtId="0" fontId="5" fillId="12" borderId="9" xfId="2" applyFont="1" applyFill="1" applyBorder="1" applyAlignment="1">
      <alignment horizontal="center" vertical="center" wrapText="1"/>
    </xf>
    <xf numFmtId="0" fontId="5" fillId="12" borderId="5" xfId="2" applyFont="1" applyFill="1" applyBorder="1" applyAlignment="1">
      <alignment horizontal="center" vertical="center" wrapText="1"/>
    </xf>
    <xf numFmtId="0" fontId="5"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5" fillId="12" borderId="4" xfId="2" applyFont="1" applyFill="1" applyBorder="1" applyAlignment="1">
      <alignment vertical="center" wrapText="1"/>
    </xf>
    <xf numFmtId="0" fontId="5" fillId="12" borderId="6" xfId="2" applyFont="1" applyFill="1" applyBorder="1" applyAlignment="1">
      <alignment vertical="center" wrapText="1"/>
    </xf>
    <xf numFmtId="0" fontId="6" fillId="12" borderId="4" xfId="2" applyFont="1" applyFill="1" applyBorder="1" applyAlignment="1">
      <alignment vertical="center" wrapText="1"/>
    </xf>
    <xf numFmtId="0" fontId="6" fillId="12" borderId="6" xfId="2" applyFont="1" applyFill="1" applyBorder="1" applyAlignment="1">
      <alignment vertical="center" wrapText="1"/>
    </xf>
    <xf numFmtId="0" fontId="6" fillId="49" borderId="9" xfId="2" applyFont="1" applyFill="1" applyBorder="1" applyAlignment="1">
      <alignment horizontal="center" vertical="center" wrapText="1"/>
    </xf>
    <xf numFmtId="0" fontId="6" fillId="49" borderId="6" xfId="2" applyFont="1" applyFill="1" applyBorder="1" applyAlignment="1">
      <alignment horizontal="center" vertical="center" wrapText="1"/>
    </xf>
    <xf numFmtId="0" fontId="5" fillId="49" borderId="4" xfId="2" applyFont="1" applyFill="1" applyBorder="1" applyAlignment="1">
      <alignment horizontal="center" vertical="center" wrapText="1"/>
    </xf>
    <xf numFmtId="0" fontId="5" fillId="49" borderId="6" xfId="2" applyFont="1" applyFill="1" applyBorder="1" applyAlignment="1">
      <alignment horizontal="center" vertical="center" wrapText="1"/>
    </xf>
    <xf numFmtId="0" fontId="5" fillId="49" borderId="4" xfId="2" applyFont="1" applyFill="1" applyBorder="1" applyAlignment="1">
      <alignment vertical="center" wrapText="1"/>
    </xf>
    <xf numFmtId="0" fontId="5" fillId="49" borderId="6" xfId="2" applyFont="1" applyFill="1" applyBorder="1" applyAlignment="1">
      <alignment vertical="center" wrapText="1"/>
    </xf>
    <xf numFmtId="0" fontId="6" fillId="49" borderId="4"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4" xfId="2" applyFont="1" applyFill="1" applyBorder="1" applyAlignment="1">
      <alignment vertical="center" wrapText="1"/>
    </xf>
    <xf numFmtId="0" fontId="5" fillId="3" borderId="6" xfId="2" applyFont="1" applyFill="1" applyBorder="1" applyAlignment="1">
      <alignment vertical="center" wrapText="1"/>
    </xf>
    <xf numFmtId="0" fontId="5" fillId="47" borderId="4" xfId="2" applyFont="1" applyFill="1" applyBorder="1" applyAlignment="1">
      <alignment horizontal="center" vertical="center" wrapText="1"/>
    </xf>
    <xf numFmtId="0" fontId="5" fillId="47" borderId="6" xfId="2" applyFont="1" applyFill="1" applyBorder="1" applyAlignment="1">
      <alignment horizontal="center" vertical="center" wrapText="1"/>
    </xf>
    <xf numFmtId="0" fontId="6" fillId="47" borderId="4" xfId="2" applyFont="1" applyFill="1" applyBorder="1" applyAlignment="1">
      <alignment vertical="center" wrapText="1"/>
    </xf>
    <xf numFmtId="0" fontId="6" fillId="47" borderId="6" xfId="2" applyFont="1" applyFill="1" applyBorder="1" applyAlignment="1">
      <alignment vertical="center" wrapText="1"/>
    </xf>
    <xf numFmtId="0" fontId="6" fillId="3" borderId="4"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5" fillId="5" borderId="8" xfId="2" applyFont="1" applyFill="1" applyBorder="1" applyAlignment="1">
      <alignment horizontal="center" vertical="center" wrapText="1"/>
    </xf>
    <xf numFmtId="0" fontId="6" fillId="47" borderId="4" xfId="2" applyFont="1" applyFill="1" applyBorder="1" applyAlignment="1">
      <alignment horizontal="center" vertical="center" wrapText="1"/>
    </xf>
    <xf numFmtId="0" fontId="6" fillId="47" borderId="6" xfId="2" applyFont="1" applyFill="1" applyBorder="1" applyAlignment="1">
      <alignment horizontal="center" vertical="center" wrapText="1"/>
    </xf>
    <xf numFmtId="0" fontId="5" fillId="5" borderId="9" xfId="2" applyFont="1" applyFill="1" applyBorder="1" applyAlignment="1">
      <alignment horizontal="center" vertical="center" wrapText="1"/>
    </xf>
    <xf numFmtId="0" fontId="8" fillId="11" borderId="4" xfId="2" applyFont="1" applyFill="1" applyBorder="1" applyAlignment="1">
      <alignment horizontal="left" vertical="center" wrapText="1"/>
    </xf>
    <xf numFmtId="0" fontId="8" fillId="11" borderId="6" xfId="2" applyFont="1" applyFill="1" applyBorder="1" applyAlignment="1">
      <alignment horizontal="left" vertical="center" wrapText="1"/>
    </xf>
    <xf numFmtId="0" fontId="7" fillId="11" borderId="4" xfId="2" applyFont="1" applyFill="1" applyBorder="1" applyAlignment="1">
      <alignment horizontal="left" vertical="center" wrapText="1"/>
    </xf>
    <xf numFmtId="0" fontId="7" fillId="11" borderId="6" xfId="2" applyFont="1" applyFill="1" applyBorder="1" applyAlignment="1">
      <alignment horizontal="left" vertical="center" wrapText="1"/>
    </xf>
    <xf numFmtId="0" fontId="6" fillId="11" borderId="4" xfId="2" applyFont="1" applyFill="1" applyBorder="1" applyAlignment="1">
      <alignment vertical="center" wrapText="1"/>
    </xf>
    <xf numFmtId="0" fontId="6" fillId="11" borderId="6" xfId="2" applyFont="1" applyFill="1" applyBorder="1" applyAlignment="1">
      <alignment vertical="center" wrapText="1"/>
    </xf>
    <xf numFmtId="0" fontId="6" fillId="48" borderId="4" xfId="2" applyFont="1" applyFill="1" applyBorder="1" applyAlignment="1">
      <alignment horizontal="center" vertical="center" wrapText="1"/>
    </xf>
    <xf numFmtId="0" fontId="6" fillId="48" borderId="6" xfId="2" applyFont="1" applyFill="1" applyBorder="1" applyAlignment="1">
      <alignment horizontal="center" vertical="center" wrapText="1"/>
    </xf>
    <xf numFmtId="0" fontId="6" fillId="11" borderId="4" xfId="2" applyFont="1" applyFill="1" applyBorder="1" applyAlignment="1">
      <alignment horizontal="left" vertical="center" wrapText="1"/>
    </xf>
    <xf numFmtId="0" fontId="6" fillId="11" borderId="6" xfId="2" applyFont="1" applyFill="1" applyBorder="1" applyAlignment="1">
      <alignment horizontal="left" vertical="center" wrapText="1"/>
    </xf>
    <xf numFmtId="0" fontId="5" fillId="14" borderId="9" xfId="2" applyFont="1" applyFill="1" applyBorder="1" applyAlignment="1">
      <alignment horizontal="center" vertical="center" wrapText="1"/>
    </xf>
    <xf numFmtId="0" fontId="5" fillId="14" borderId="5" xfId="2" applyFont="1" applyFill="1" applyBorder="1" applyAlignment="1">
      <alignment horizontal="center" vertical="center" wrapText="1"/>
    </xf>
    <xf numFmtId="0" fontId="5" fillId="14" borderId="8" xfId="2" applyFont="1" applyFill="1" applyBorder="1" applyAlignment="1">
      <alignment horizontal="center" vertical="center" wrapText="1"/>
    </xf>
    <xf numFmtId="0" fontId="5" fillId="48" borderId="4" xfId="2" applyFont="1" applyFill="1" applyBorder="1" applyAlignment="1">
      <alignment horizontal="center" vertical="center" wrapText="1"/>
    </xf>
    <xf numFmtId="0" fontId="5" fillId="48" borderId="6" xfId="2" applyFont="1" applyFill="1" applyBorder="1" applyAlignment="1">
      <alignment horizontal="center" vertical="center" wrapText="1"/>
    </xf>
    <xf numFmtId="0" fontId="5" fillId="48" borderId="4" xfId="2" applyFont="1" applyFill="1" applyBorder="1" applyAlignment="1">
      <alignment vertical="center" wrapText="1"/>
    </xf>
    <xf numFmtId="0" fontId="5" fillId="48" borderId="6" xfId="2" applyFont="1" applyFill="1" applyBorder="1" applyAlignment="1">
      <alignment vertical="center" wrapText="1"/>
    </xf>
    <xf numFmtId="0" fontId="5" fillId="48" borderId="4" xfId="2" applyFont="1" applyFill="1" applyBorder="1" applyAlignment="1">
      <alignment horizontal="left" vertical="center" wrapText="1"/>
    </xf>
    <xf numFmtId="0" fontId="5" fillId="48" borderId="6" xfId="2" applyFont="1" applyFill="1" applyBorder="1" applyAlignment="1">
      <alignment horizontal="left" vertical="center" wrapText="1"/>
    </xf>
    <xf numFmtId="0" fontId="6" fillId="11" borderId="9" xfId="2" applyFont="1" applyFill="1" applyBorder="1" applyAlignment="1">
      <alignment horizontal="center" vertical="center" wrapText="1"/>
    </xf>
    <xf numFmtId="0" fontId="6" fillId="11" borderId="5" xfId="2" applyFont="1" applyFill="1" applyBorder="1" applyAlignment="1">
      <alignment horizontal="center" vertical="center" wrapText="1"/>
    </xf>
    <xf numFmtId="0" fontId="6" fillId="11" borderId="8" xfId="2" applyFont="1" applyFill="1" applyBorder="1" applyAlignment="1">
      <alignment horizontal="center" vertical="center" wrapText="1"/>
    </xf>
    <xf numFmtId="0" fontId="6" fillId="48" borderId="4" xfId="2" applyFont="1" applyFill="1" applyBorder="1" applyAlignment="1">
      <alignment horizontal="left" vertical="center" wrapText="1"/>
    </xf>
    <xf numFmtId="0" fontId="6" fillId="48" borderId="6" xfId="2" applyFont="1" applyFill="1" applyBorder="1" applyAlignment="1">
      <alignment horizontal="left" vertical="center" wrapText="1"/>
    </xf>
    <xf numFmtId="0" fontId="5" fillId="14" borderId="4" xfId="2" applyFont="1" applyFill="1" applyBorder="1" applyAlignment="1">
      <alignment horizontal="center" vertical="center" wrapText="1"/>
    </xf>
    <xf numFmtId="0" fontId="5" fillId="48" borderId="5" xfId="2" applyFont="1" applyFill="1" applyBorder="1" applyAlignment="1">
      <alignment horizontal="center" vertical="center" wrapText="1"/>
    </xf>
    <xf numFmtId="0" fontId="6" fillId="14" borderId="9" xfId="2" applyFont="1" applyFill="1" applyBorder="1" applyAlignment="1">
      <alignment horizontal="center" vertical="center" wrapText="1"/>
    </xf>
    <xf numFmtId="0" fontId="6" fillId="14" borderId="5" xfId="2" applyFont="1" applyFill="1" applyBorder="1" applyAlignment="1">
      <alignment horizontal="center" vertical="center" wrapText="1"/>
    </xf>
    <xf numFmtId="0" fontId="6" fillId="14" borderId="6"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20" fillId="7" borderId="0" xfId="0" applyFont="1" applyFill="1" applyAlignment="1">
      <alignment horizontal="center" vertical="center"/>
    </xf>
    <xf numFmtId="0" fontId="20" fillId="7" borderId="0" xfId="0" applyFont="1" applyFill="1" applyAlignment="1">
      <alignment horizontal="left" vertical="center"/>
    </xf>
    <xf numFmtId="0" fontId="28" fillId="8" borderId="0" xfId="72" applyFont="1" applyFill="1" applyAlignment="1">
      <alignment horizontal="left" wrapText="1"/>
    </xf>
    <xf numFmtId="0" fontId="25" fillId="8" borderId="0" xfId="71" applyFont="1" applyFill="1" applyAlignment="1" applyProtection="1">
      <alignment horizontal="left" vertical="center"/>
    </xf>
    <xf numFmtId="0" fontId="25" fillId="8" borderId="0" xfId="71" applyFont="1" applyFill="1" applyAlignment="1" applyProtection="1">
      <alignment horizontal="left" vertical="center" wrapText="1"/>
    </xf>
    <xf numFmtId="0" fontId="20" fillId="7" borderId="0" xfId="0" applyFont="1" applyFill="1" applyAlignment="1">
      <alignment horizontal="left" vertical="center" wrapText="1"/>
    </xf>
    <xf numFmtId="0" fontId="20" fillId="7" borderId="0" xfId="72" applyFont="1" applyFill="1" applyAlignment="1">
      <alignment horizontal="left" vertical="center"/>
    </xf>
    <xf numFmtId="0" fontId="16" fillId="8" borderId="0" xfId="72" applyFont="1" applyFill="1" applyAlignment="1">
      <alignment horizontal="left" wrapText="1"/>
    </xf>
    <xf numFmtId="0" fontId="31" fillId="8" borderId="0" xfId="72" applyFont="1" applyFill="1" applyAlignment="1">
      <alignment horizontal="left" wrapText="1"/>
    </xf>
    <xf numFmtId="0" fontId="28" fillId="8" borderId="0" xfId="72" applyFont="1" applyFill="1" applyAlignment="1">
      <alignment horizontal="left" vertical="top" wrapText="1"/>
    </xf>
    <xf numFmtId="0" fontId="31" fillId="8" borderId="0" xfId="72" applyFont="1" applyFill="1" applyAlignment="1">
      <alignment horizontal="left" vertical="top" wrapText="1"/>
    </xf>
    <xf numFmtId="0" fontId="21" fillId="8" borderId="28" xfId="71" applyFont="1" applyFill="1" applyBorder="1" applyAlignment="1" applyProtection="1">
      <alignment horizontal="left" vertical="center" wrapText="1"/>
    </xf>
    <xf numFmtId="0" fontId="21" fillId="8" borderId="0" xfId="71" applyFont="1" applyFill="1" applyBorder="1" applyAlignment="1" applyProtection="1">
      <alignment horizontal="left" vertical="center" wrapText="1"/>
    </xf>
    <xf numFmtId="0" fontId="20" fillId="10" borderId="0" xfId="0" applyFont="1" applyFill="1" applyAlignment="1">
      <alignment horizontal="center" vertical="center"/>
    </xf>
    <xf numFmtId="0" fontId="21" fillId="8" borderId="17" xfId="71" applyFont="1" applyFill="1" applyBorder="1" applyAlignment="1" applyProtection="1">
      <alignment horizontal="left" vertical="center" wrapText="1"/>
    </xf>
    <xf numFmtId="0" fontId="21" fillId="8" borderId="0" xfId="71" applyFont="1" applyFill="1" applyAlignment="1" applyProtection="1">
      <alignment horizontal="left" vertical="center" wrapText="1"/>
    </xf>
    <xf numFmtId="0" fontId="21" fillId="0" borderId="28" xfId="71" applyFont="1" applyFill="1" applyBorder="1" applyAlignment="1" applyProtection="1">
      <alignment horizontal="left" vertical="center" wrapText="1"/>
    </xf>
    <xf numFmtId="0" fontId="25" fillId="8" borderId="0" xfId="71" applyFont="1" applyFill="1" applyAlignment="1" applyProtection="1">
      <alignment horizontal="left" vertical="top" wrapText="1"/>
    </xf>
    <xf numFmtId="0" fontId="20" fillId="10" borderId="0" xfId="0" applyFont="1" applyFill="1" applyAlignment="1">
      <alignment horizontal="center"/>
    </xf>
    <xf numFmtId="0" fontId="64" fillId="12" borderId="32" xfId="72" applyFont="1" applyFill="1" applyBorder="1" applyAlignment="1">
      <alignment horizontal="center" vertical="center" wrapText="1"/>
    </xf>
    <xf numFmtId="0" fontId="64" fillId="39" borderId="32" xfId="72" applyFont="1" applyFill="1" applyBorder="1" applyAlignment="1">
      <alignment horizontal="center" vertical="center" wrapText="1"/>
    </xf>
    <xf numFmtId="0" fontId="63" fillId="12" borderId="32" xfId="72" applyFont="1" applyFill="1" applyBorder="1" applyAlignment="1">
      <alignment horizontal="center" vertical="center" wrapText="1"/>
    </xf>
    <xf numFmtId="0" fontId="63" fillId="39" borderId="32" xfId="72" applyFont="1" applyFill="1" applyBorder="1" applyAlignment="1">
      <alignment horizontal="center" vertical="center" wrapText="1"/>
    </xf>
    <xf numFmtId="0" fontId="64" fillId="44" borderId="0" xfId="72" applyFont="1" applyFill="1" applyBorder="1" applyAlignment="1">
      <alignment horizontal="center" vertical="center" wrapText="1"/>
    </xf>
    <xf numFmtId="0" fontId="64" fillId="44" borderId="16" xfId="72" applyFont="1" applyFill="1" applyBorder="1" applyAlignment="1">
      <alignment horizontal="center" vertical="center" wrapText="1"/>
    </xf>
    <xf numFmtId="0" fontId="63" fillId="44" borderId="17" xfId="72" applyFont="1" applyFill="1" applyBorder="1" applyAlignment="1">
      <alignment horizontal="center" vertical="center"/>
    </xf>
    <xf numFmtId="0" fontId="63" fillId="44" borderId="0" xfId="72" applyFont="1" applyFill="1" applyBorder="1" applyAlignment="1">
      <alignment horizontal="center" vertical="center"/>
    </xf>
    <xf numFmtId="0" fontId="63" fillId="44" borderId="16" xfId="72" applyFont="1" applyFill="1" applyBorder="1" applyAlignment="1">
      <alignment horizontal="center" vertical="center"/>
    </xf>
    <xf numFmtId="0" fontId="64" fillId="11" borderId="32" xfId="72" applyFont="1" applyFill="1" applyBorder="1" applyAlignment="1">
      <alignment horizontal="center" vertical="center" wrapText="1"/>
    </xf>
    <xf numFmtId="0" fontId="64" fillId="44" borderId="0" xfId="72" applyFont="1" applyFill="1" applyBorder="1" applyAlignment="1">
      <alignment horizontal="center" vertical="center"/>
    </xf>
    <xf numFmtId="0" fontId="63" fillId="11" borderId="32" xfId="72" applyFont="1" applyFill="1" applyBorder="1" applyAlignment="1">
      <alignment horizontal="center" vertical="center"/>
    </xf>
    <xf numFmtId="0" fontId="63" fillId="5" borderId="16" xfId="72" applyFont="1" applyFill="1" applyBorder="1" applyAlignment="1">
      <alignment horizontal="center" vertical="center" wrapText="1"/>
    </xf>
    <xf numFmtId="0" fontId="63" fillId="5" borderId="32" xfId="72" applyFont="1" applyFill="1" applyBorder="1" applyAlignment="1">
      <alignment horizontal="center" vertical="center" wrapText="1"/>
    </xf>
    <xf numFmtId="0" fontId="64" fillId="5" borderId="16" xfId="72" applyFont="1" applyFill="1" applyBorder="1" applyAlignment="1">
      <alignment horizontal="center" vertical="center" wrapText="1"/>
    </xf>
    <xf numFmtId="0" fontId="64" fillId="5" borderId="32" xfId="72" applyFont="1" applyFill="1" applyBorder="1" applyAlignment="1">
      <alignment horizontal="center" vertical="center" wrapText="1"/>
    </xf>
    <xf numFmtId="0" fontId="63" fillId="33" borderId="32" xfId="72" applyFont="1" applyFill="1" applyBorder="1" applyAlignment="1">
      <alignment horizontal="center" vertical="center" wrapText="1"/>
    </xf>
    <xf numFmtId="0" fontId="64" fillId="33" borderId="32" xfId="72" applyFont="1" applyFill="1" applyBorder="1" applyAlignment="1">
      <alignment horizontal="center" vertical="center" wrapText="1"/>
    </xf>
    <xf numFmtId="0" fontId="62" fillId="12" borderId="32" xfId="72" applyFont="1" applyFill="1" applyBorder="1" applyAlignment="1">
      <alignment horizontal="center" vertical="center" wrapText="1"/>
    </xf>
    <xf numFmtId="0" fontId="62" fillId="5" borderId="31" xfId="72" applyFont="1" applyFill="1" applyBorder="1" applyAlignment="1">
      <alignment horizontal="center" vertical="center" wrapText="1"/>
    </xf>
    <xf numFmtId="0" fontId="62" fillId="5" borderId="32" xfId="72" applyFont="1" applyFill="1" applyBorder="1" applyAlignment="1">
      <alignment horizontal="center" vertical="center" wrapText="1"/>
    </xf>
    <xf numFmtId="0" fontId="31" fillId="5" borderId="32" xfId="72" applyFont="1" applyFill="1" applyBorder="1" applyAlignment="1">
      <alignment horizontal="center" vertical="center" wrapText="1"/>
    </xf>
    <xf numFmtId="0" fontId="62" fillId="33" borderId="32" xfId="72" applyFont="1" applyFill="1" applyBorder="1" applyAlignment="1">
      <alignment horizontal="center" vertical="center" wrapText="1"/>
    </xf>
    <xf numFmtId="0" fontId="62" fillId="12" borderId="16" xfId="72" applyFont="1" applyFill="1" applyBorder="1" applyAlignment="1">
      <alignment horizontal="center" vertical="center" wrapText="1"/>
    </xf>
    <xf numFmtId="0" fontId="31" fillId="11" borderId="32" xfId="72" applyFont="1" applyFill="1" applyBorder="1" applyAlignment="1">
      <alignment horizontal="center" vertical="center" wrapText="1"/>
    </xf>
    <xf numFmtId="0" fontId="31" fillId="39" borderId="32" xfId="72" applyFont="1" applyFill="1" applyBorder="1" applyAlignment="1">
      <alignment horizontal="center" vertical="center" wrapText="1"/>
    </xf>
    <xf numFmtId="0" fontId="62" fillId="39" borderId="32" xfId="72" applyFont="1" applyFill="1" applyBorder="1" applyAlignment="1">
      <alignment horizontal="center" vertical="center" wrapText="1"/>
    </xf>
    <xf numFmtId="0" fontId="62" fillId="11" borderId="32" xfId="72" applyFont="1" applyFill="1" applyBorder="1" applyAlignment="1">
      <alignment horizontal="center" vertical="center" wrapText="1"/>
    </xf>
    <xf numFmtId="0" fontId="62" fillId="44" borderId="29" xfId="72" applyFont="1" applyFill="1" applyBorder="1" applyAlignment="1">
      <alignment horizontal="center" vertical="center" wrapText="1"/>
    </xf>
    <xf numFmtId="0" fontId="62" fillId="44" borderId="30" xfId="72" applyFont="1" applyFill="1" applyBorder="1" applyAlignment="1">
      <alignment horizontal="center" vertical="center" wrapText="1"/>
    </xf>
    <xf numFmtId="0" fontId="62" fillId="44" borderId="31" xfId="72" applyFont="1" applyFill="1" applyBorder="1" applyAlignment="1">
      <alignment horizontal="center" vertical="center" wrapText="1"/>
    </xf>
    <xf numFmtId="0" fontId="31" fillId="44" borderId="29" xfId="72" applyFont="1" applyFill="1" applyBorder="1" applyAlignment="1">
      <alignment horizontal="center" vertical="center" wrapText="1"/>
    </xf>
    <xf numFmtId="0" fontId="31" fillId="44" borderId="30" xfId="72" applyFont="1" applyFill="1" applyBorder="1" applyAlignment="1">
      <alignment horizontal="center" vertical="center" wrapText="1"/>
    </xf>
    <xf numFmtId="0" fontId="31" fillId="44" borderId="31" xfId="72" applyFont="1" applyFill="1" applyBorder="1" applyAlignment="1">
      <alignment horizontal="center" vertical="center" wrapText="1"/>
    </xf>
    <xf numFmtId="0" fontId="62" fillId="44" borderId="33" xfId="72" applyFont="1" applyFill="1" applyBorder="1" applyAlignment="1">
      <alignment horizontal="center" vertical="center" wrapText="1"/>
    </xf>
    <xf numFmtId="0" fontId="31" fillId="44" borderId="33" xfId="72" applyFont="1" applyFill="1" applyBorder="1" applyAlignment="1">
      <alignment horizontal="center" vertical="center" wrapText="1"/>
    </xf>
  </cellXfs>
  <cellStyles count="244">
    <cellStyle name="1" xfId="73"/>
    <cellStyle name="2" xfId="74"/>
    <cellStyle name="20% - Énfasis1 2" xfId="90"/>
    <cellStyle name="20% - Énfasis2 2" xfId="91"/>
    <cellStyle name="20% - Énfasis3 2" xfId="92"/>
    <cellStyle name="20% - Énfasis4 2" xfId="93"/>
    <cellStyle name="20% - Énfasis5 2" xfId="94"/>
    <cellStyle name="20% - Énfasis6 2" xfId="95"/>
    <cellStyle name="40% - Énfasis1 2" xfId="96"/>
    <cellStyle name="40% - Énfasis2 2" xfId="97"/>
    <cellStyle name="40% - Énfasis3 2" xfId="98"/>
    <cellStyle name="40% - Énfasis4 2" xfId="99"/>
    <cellStyle name="40% - Énfasis5 2" xfId="100"/>
    <cellStyle name="40% - Énfasis6 2" xfId="101"/>
    <cellStyle name="60% - Énfasis1 2" xfId="102"/>
    <cellStyle name="60% - Énfasis2 2" xfId="103"/>
    <cellStyle name="60% - Énfasis3 2" xfId="104"/>
    <cellStyle name="60% - Énfasis4 2" xfId="105"/>
    <cellStyle name="60% - Énfasis5 2" xfId="106"/>
    <cellStyle name="60% - Énfasis6 2" xfId="107"/>
    <cellStyle name="Buena 2" xfId="108"/>
    <cellStyle name="Cálculo 2" xfId="109"/>
    <cellStyle name="Celda de comprobación 2" xfId="110"/>
    <cellStyle name="Celda vinculada 2" xfId="111"/>
    <cellStyle name="Encabezado 4 2" xfId="112"/>
    <cellStyle name="Énfasis1 2" xfId="113"/>
    <cellStyle name="Énfasis2 2" xfId="114"/>
    <cellStyle name="Énfasis3 2" xfId="115"/>
    <cellStyle name="Énfasis4 2" xfId="116"/>
    <cellStyle name="Énfasis5 2" xfId="117"/>
    <cellStyle name="Énfasis6 2" xfId="118"/>
    <cellStyle name="Entrada 2" xfId="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cellStyle name="Hipervínculo 2" xfId="75"/>
    <cellStyle name="Hipervínculo 3" xfId="76"/>
    <cellStyle name="Hipervínculo 4" xfId="86"/>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Incorrecto 2" xfId="120"/>
    <cellStyle name="Millares 2" xfId="77"/>
    <cellStyle name="Millares 3" xfId="84"/>
    <cellStyle name="Neutral 2" xfId="121"/>
    <cellStyle name="Normal" xfId="0" builtinId="0"/>
    <cellStyle name="Normal 10" xfId="122"/>
    <cellStyle name="Normal 11 2" xfId="1"/>
    <cellStyle name="Normal 15 3" xfId="2"/>
    <cellStyle name="Normal 2" xfId="72"/>
    <cellStyle name="Normal 2 2" xfId="85"/>
    <cellStyle name="Normal 2_Cálculo IIG" xfId="198"/>
    <cellStyle name="Normal 3" xfId="78"/>
    <cellStyle name="Normal 4" xfId="79"/>
    <cellStyle name="Normal 5" xfId="80"/>
    <cellStyle name="Normal 5_Hoja3" xfId="87"/>
    <cellStyle name="Normal 6" xfId="81"/>
    <cellStyle name="Normal 6 2" xfId="82"/>
    <cellStyle name="Normal 6_Cálculo IIG" xfId="199"/>
    <cellStyle name="Normal 7" xfId="83"/>
    <cellStyle name="Normal 8" xfId="123"/>
    <cellStyle name="Normal 9" xfId="124"/>
    <cellStyle name="Normal_Plantilla CAE" xfId="88"/>
    <cellStyle name="Notas 2" xfId="125"/>
    <cellStyle name="Porcentaje 2" xfId="89"/>
    <cellStyle name="Salida 2" xfId="126"/>
    <cellStyle name="Texto de advertencia 2" xfId="127"/>
    <cellStyle name="Texto explicativo 2" xfId="128"/>
    <cellStyle name="Título 1 2" xfId="129"/>
    <cellStyle name="Título 2 2" xfId="130"/>
    <cellStyle name="Título 3 2" xfId="131"/>
    <cellStyle name="Título 4" xfId="132"/>
    <cellStyle name="Total 2" xfId="133"/>
  </cellStyles>
  <dxfs count="0"/>
  <tableStyles count="0" defaultTableStyle="TableStyleMedium2" defaultPivotStyle="PivotStyleLight16"/>
  <colors>
    <mruColors>
      <color rgb="FFB2D799"/>
      <color rgb="FFEDC019"/>
      <color rgb="FFFFC78F"/>
      <color rgb="FF6BA842"/>
      <color rgb="FF9BCB7B"/>
      <color rgb="FFFFDF79"/>
      <color rgb="FFDAA600"/>
      <color rgb="FFFFD03B"/>
      <color rgb="FFA50021"/>
      <color rgb="FFE5B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2.png"/><Relationship Id="rId4" Type="http://schemas.openxmlformats.org/officeDocument/2006/relationships/image" Target="../media/image15.png"/></Relationships>
</file>

<file path=xl/drawings/_rels/drawing2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2.png"/><Relationship Id="rId5" Type="http://schemas.openxmlformats.org/officeDocument/2006/relationships/image" Target="../media/image19.png"/><Relationship Id="rId4" Type="http://schemas.openxmlformats.org/officeDocument/2006/relationships/image" Target="../media/image18.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2.png"/><Relationship Id="rId5" Type="http://schemas.openxmlformats.org/officeDocument/2006/relationships/image" Target="../media/image23.png"/><Relationship Id="rId4" Type="http://schemas.openxmlformats.org/officeDocument/2006/relationships/image" Target="../media/image2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4.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3</xdr:col>
      <xdr:colOff>1808995</xdr:colOff>
      <xdr:row>2</xdr:row>
      <xdr:rowOff>210313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3599695" cy="5151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2</xdr:col>
      <xdr:colOff>532428</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2</xdr:col>
      <xdr:colOff>532428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xdr:colOff>
      <xdr:row>4</xdr:row>
      <xdr:rowOff>0</xdr:rowOff>
    </xdr:from>
    <xdr:to>
      <xdr:col>15</xdr:col>
      <xdr:colOff>57151</xdr:colOff>
      <xdr:row>12</xdr:row>
      <xdr:rowOff>121043</xdr:rowOff>
    </xdr:to>
    <xdr:pic>
      <xdr:nvPicPr>
        <xdr:cNvPr id="3" name="2 Imagen"/>
        <xdr:cNvPicPr>
          <a:picLocks noChangeAspect="1"/>
        </xdr:cNvPicPr>
      </xdr:nvPicPr>
      <xdr:blipFill>
        <a:blip xmlns:r="http://schemas.openxmlformats.org/officeDocument/2006/relationships" r:embed="rId2"/>
        <a:stretch>
          <a:fillRect/>
        </a:stretch>
      </xdr:blipFill>
      <xdr:spPr>
        <a:xfrm>
          <a:off x="6762751" y="1476375"/>
          <a:ext cx="6153150" cy="14164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32463</xdr:colOff>
      <xdr:row>0</xdr:row>
      <xdr:rowOff>50541</xdr:rowOff>
    </xdr:from>
    <xdr:to>
      <xdr:col>2</xdr:col>
      <xdr:colOff>522903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3"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2</xdr:row>
      <xdr:rowOff>76200</xdr:rowOff>
    </xdr:from>
    <xdr:to>
      <xdr:col>15</xdr:col>
      <xdr:colOff>685800</xdr:colOff>
      <xdr:row>21</xdr:row>
      <xdr:rowOff>147743</xdr:rowOff>
    </xdr:to>
    <xdr:pic>
      <xdr:nvPicPr>
        <xdr:cNvPr id="3" name="2 Imagen"/>
        <xdr:cNvPicPr>
          <a:picLocks noChangeAspect="1"/>
        </xdr:cNvPicPr>
      </xdr:nvPicPr>
      <xdr:blipFill rotWithShape="1">
        <a:blip xmlns:r="http://schemas.openxmlformats.org/officeDocument/2006/relationships" r:embed="rId2"/>
        <a:srcRect l="3686" r="2552" b="727"/>
        <a:stretch/>
      </xdr:blipFill>
      <xdr:spPr>
        <a:xfrm>
          <a:off x="5781675" y="1152525"/>
          <a:ext cx="5219700" cy="35957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2</xdr:col>
      <xdr:colOff>532428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45720</xdr:rowOff>
    </xdr:from>
    <xdr:ext cx="3640455" cy="5924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5720"/>
          <a:ext cx="3640455" cy="5924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editAs="oneCell">
    <xdr:from>
      <xdr:col>6</xdr:col>
      <xdr:colOff>2190750</xdr:colOff>
      <xdr:row>11</xdr:row>
      <xdr:rowOff>66675</xdr:rowOff>
    </xdr:from>
    <xdr:to>
      <xdr:col>16</xdr:col>
      <xdr:colOff>218084</xdr:colOff>
      <xdr:row>37</xdr:row>
      <xdr:rowOff>113793</xdr:rowOff>
    </xdr:to>
    <xdr:pic>
      <xdr:nvPicPr>
        <xdr:cNvPr id="3" name="2 Imagen"/>
        <xdr:cNvPicPr>
          <a:picLocks noChangeAspect="1"/>
        </xdr:cNvPicPr>
      </xdr:nvPicPr>
      <xdr:blipFill>
        <a:blip xmlns:r="http://schemas.openxmlformats.org/officeDocument/2006/relationships" r:embed="rId2"/>
        <a:stretch>
          <a:fillRect/>
        </a:stretch>
      </xdr:blipFill>
      <xdr:spPr>
        <a:xfrm>
          <a:off x="7172325" y="2809875"/>
          <a:ext cx="7933334" cy="40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45720</xdr:colOff>
      <xdr:row>0</xdr:row>
      <xdr:rowOff>53340</xdr:rowOff>
    </xdr:from>
    <xdr:ext cx="3632835" cy="56578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53340"/>
          <a:ext cx="3632835" cy="56578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editAs="oneCell">
    <xdr:from>
      <xdr:col>6</xdr:col>
      <xdr:colOff>457200</xdr:colOff>
      <xdr:row>8</xdr:row>
      <xdr:rowOff>66675</xdr:rowOff>
    </xdr:from>
    <xdr:to>
      <xdr:col>16</xdr:col>
      <xdr:colOff>132364</xdr:colOff>
      <xdr:row>32</xdr:row>
      <xdr:rowOff>123321</xdr:rowOff>
    </xdr:to>
    <xdr:pic>
      <xdr:nvPicPr>
        <xdr:cNvPr id="4" name="3 Imagen"/>
        <xdr:cNvPicPr>
          <a:picLocks noChangeAspect="1"/>
        </xdr:cNvPicPr>
      </xdr:nvPicPr>
      <xdr:blipFill>
        <a:blip xmlns:r="http://schemas.openxmlformats.org/officeDocument/2006/relationships" r:embed="rId2"/>
        <a:stretch>
          <a:fillRect/>
        </a:stretch>
      </xdr:blipFill>
      <xdr:spPr>
        <a:xfrm>
          <a:off x="5886450" y="2676525"/>
          <a:ext cx="7885715" cy="40380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43815</xdr:colOff>
      <xdr:row>0</xdr:row>
      <xdr:rowOff>55245</xdr:rowOff>
    </xdr:from>
    <xdr:ext cx="3632835" cy="563880"/>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 y="55245"/>
          <a:ext cx="3632835" cy="5638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editAs="oneCell">
    <xdr:from>
      <xdr:col>9</xdr:col>
      <xdr:colOff>57150</xdr:colOff>
      <xdr:row>12</xdr:row>
      <xdr:rowOff>133350</xdr:rowOff>
    </xdr:from>
    <xdr:to>
      <xdr:col>17</xdr:col>
      <xdr:colOff>656293</xdr:colOff>
      <xdr:row>37</xdr:row>
      <xdr:rowOff>9053</xdr:rowOff>
    </xdr:to>
    <xdr:pic>
      <xdr:nvPicPr>
        <xdr:cNvPr id="3" name="2 Imagen"/>
        <xdr:cNvPicPr>
          <a:picLocks noChangeAspect="1"/>
        </xdr:cNvPicPr>
      </xdr:nvPicPr>
      <xdr:blipFill>
        <a:blip xmlns:r="http://schemas.openxmlformats.org/officeDocument/2006/relationships" r:embed="rId2"/>
        <a:stretch>
          <a:fillRect/>
        </a:stretch>
      </xdr:blipFill>
      <xdr:spPr>
        <a:xfrm>
          <a:off x="9001125" y="2876550"/>
          <a:ext cx="7457143" cy="3780953"/>
        </a:xfrm>
        <a:prstGeom prst="rect">
          <a:avLst/>
        </a:prstGeom>
      </xdr:spPr>
    </xdr:pic>
    <xdr:clientData/>
  </xdr:twoCellAnchor>
  <xdr:twoCellAnchor editAs="oneCell">
    <xdr:from>
      <xdr:col>17</xdr:col>
      <xdr:colOff>762000</xdr:colOff>
      <xdr:row>12</xdr:row>
      <xdr:rowOff>114300</xdr:rowOff>
    </xdr:from>
    <xdr:to>
      <xdr:col>22</xdr:col>
      <xdr:colOff>742417</xdr:colOff>
      <xdr:row>29</xdr:row>
      <xdr:rowOff>56822</xdr:rowOff>
    </xdr:to>
    <xdr:pic>
      <xdr:nvPicPr>
        <xdr:cNvPr id="4" name="3 Imagen"/>
        <xdr:cNvPicPr>
          <a:picLocks noChangeAspect="1"/>
        </xdr:cNvPicPr>
      </xdr:nvPicPr>
      <xdr:blipFill>
        <a:blip xmlns:r="http://schemas.openxmlformats.org/officeDocument/2006/relationships" r:embed="rId3"/>
        <a:stretch>
          <a:fillRect/>
        </a:stretch>
      </xdr:blipFill>
      <xdr:spPr>
        <a:xfrm>
          <a:off x="14001750" y="2914650"/>
          <a:ext cx="4266667" cy="262857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55245</xdr:colOff>
      <xdr:row>0</xdr:row>
      <xdr:rowOff>59055</xdr:rowOff>
    </xdr:from>
    <xdr:ext cx="3642360" cy="529424"/>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 y="59055"/>
          <a:ext cx="3642360" cy="5294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editAs="oneCell">
    <xdr:from>
      <xdr:col>7</xdr:col>
      <xdr:colOff>771525</xdr:colOff>
      <xdr:row>15</xdr:row>
      <xdr:rowOff>190268</xdr:rowOff>
    </xdr:from>
    <xdr:to>
      <xdr:col>16</xdr:col>
      <xdr:colOff>833812</xdr:colOff>
      <xdr:row>39</xdr:row>
      <xdr:rowOff>85725</xdr:rowOff>
    </xdr:to>
    <xdr:pic>
      <xdr:nvPicPr>
        <xdr:cNvPr id="3" name="2 Imagen"/>
        <xdr:cNvPicPr>
          <a:picLocks noChangeAspect="1"/>
        </xdr:cNvPicPr>
      </xdr:nvPicPr>
      <xdr:blipFill rotWithShape="1">
        <a:blip xmlns:r="http://schemas.openxmlformats.org/officeDocument/2006/relationships" r:embed="rId2"/>
        <a:srcRect b="3274"/>
        <a:stretch/>
      </xdr:blipFill>
      <xdr:spPr>
        <a:xfrm>
          <a:off x="6286500" y="3485918"/>
          <a:ext cx="7882312" cy="36578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43815</xdr:colOff>
      <xdr:row>0</xdr:row>
      <xdr:rowOff>45720</xdr:rowOff>
    </xdr:from>
    <xdr:ext cx="3630930" cy="5543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 y="45720"/>
          <a:ext cx="3630930" cy="5543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43815</xdr:colOff>
      <xdr:row>0</xdr:row>
      <xdr:rowOff>55245</xdr:rowOff>
    </xdr:from>
    <xdr:ext cx="3630930" cy="5543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 y="55245"/>
          <a:ext cx="3630930" cy="5543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2</xdr:col>
      <xdr:colOff>75228</xdr:colOff>
      <xdr:row>0</xdr:row>
      <xdr:rowOff>593466</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53340</xdr:colOff>
      <xdr:row>0</xdr:row>
      <xdr:rowOff>55245</xdr:rowOff>
    </xdr:from>
    <xdr:ext cx="3630930" cy="5543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55245"/>
          <a:ext cx="3630930" cy="5543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43815</xdr:colOff>
      <xdr:row>0</xdr:row>
      <xdr:rowOff>55245</xdr:rowOff>
    </xdr:from>
    <xdr:ext cx="3630930" cy="5543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 y="55245"/>
          <a:ext cx="3630930" cy="5543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43815</xdr:colOff>
      <xdr:row>0</xdr:row>
      <xdr:rowOff>45720</xdr:rowOff>
    </xdr:from>
    <xdr:ext cx="3630930" cy="554355"/>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 y="45720"/>
          <a:ext cx="3630930" cy="5543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3</xdr:col>
      <xdr:colOff>189528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1</xdr:col>
      <xdr:colOff>3475653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32463</xdr:colOff>
      <xdr:row>0</xdr:row>
      <xdr:rowOff>50541</xdr:rowOff>
    </xdr:from>
    <xdr:to>
      <xdr:col>2</xdr:col>
      <xdr:colOff>427653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3"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1</xdr:col>
      <xdr:colOff>3475653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4</xdr:row>
      <xdr:rowOff>66676</xdr:rowOff>
    </xdr:from>
    <xdr:to>
      <xdr:col>9</xdr:col>
      <xdr:colOff>390525</xdr:colOff>
      <xdr:row>21</xdr:row>
      <xdr:rowOff>123826</xdr:rowOff>
    </xdr:to>
    <xdr:pic>
      <xdr:nvPicPr>
        <xdr:cNvPr id="4" name="3 Imagen"/>
        <xdr:cNvPicPr>
          <a:picLocks noChangeAspect="1"/>
        </xdr:cNvPicPr>
      </xdr:nvPicPr>
      <xdr:blipFill>
        <a:blip xmlns:r="http://schemas.openxmlformats.org/officeDocument/2006/relationships" r:embed="rId2"/>
        <a:stretch>
          <a:fillRect/>
        </a:stretch>
      </xdr:blipFill>
      <xdr:spPr>
        <a:xfrm>
          <a:off x="6391275" y="1543051"/>
          <a:ext cx="1476375" cy="2952750"/>
        </a:xfrm>
        <a:prstGeom prst="rect">
          <a:avLst/>
        </a:prstGeom>
      </xdr:spPr>
    </xdr:pic>
    <xdr:clientData/>
  </xdr:twoCellAnchor>
  <xdr:twoCellAnchor editAs="oneCell">
    <xdr:from>
      <xdr:col>10</xdr:col>
      <xdr:colOff>209550</xdr:colOff>
      <xdr:row>5</xdr:row>
      <xdr:rowOff>23218</xdr:rowOff>
    </xdr:from>
    <xdr:to>
      <xdr:col>14</xdr:col>
      <xdr:colOff>736994</xdr:colOff>
      <xdr:row>14</xdr:row>
      <xdr:rowOff>95251</xdr:rowOff>
    </xdr:to>
    <xdr:pic>
      <xdr:nvPicPr>
        <xdr:cNvPr id="5" name="4 Imagen"/>
        <xdr:cNvPicPr>
          <a:picLocks noChangeAspect="1"/>
        </xdr:cNvPicPr>
      </xdr:nvPicPr>
      <xdr:blipFill>
        <a:blip xmlns:r="http://schemas.openxmlformats.org/officeDocument/2006/relationships" r:embed="rId3"/>
        <a:stretch>
          <a:fillRect/>
        </a:stretch>
      </xdr:blipFill>
      <xdr:spPr>
        <a:xfrm>
          <a:off x="8220075" y="1661518"/>
          <a:ext cx="4337444" cy="152935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1</xdr:col>
      <xdr:colOff>3475653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2</xdr:col>
      <xdr:colOff>351453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733425</xdr:colOff>
      <xdr:row>4</xdr:row>
      <xdr:rowOff>57151</xdr:rowOff>
    </xdr:from>
    <xdr:to>
      <xdr:col>10</xdr:col>
      <xdr:colOff>400050</xdr:colOff>
      <xdr:row>22</xdr:row>
      <xdr:rowOff>173989</xdr:rowOff>
    </xdr:to>
    <xdr:pic>
      <xdr:nvPicPr>
        <xdr:cNvPr id="3" name="2 Imagen"/>
        <xdr:cNvPicPr>
          <a:picLocks noChangeAspect="1"/>
        </xdr:cNvPicPr>
      </xdr:nvPicPr>
      <xdr:blipFill>
        <a:blip xmlns:r="http://schemas.openxmlformats.org/officeDocument/2006/relationships" r:embed="rId2"/>
        <a:stretch>
          <a:fillRect/>
        </a:stretch>
      </xdr:blipFill>
      <xdr:spPr>
        <a:xfrm>
          <a:off x="6858000" y="1533526"/>
          <a:ext cx="1952625" cy="3241038"/>
        </a:xfrm>
        <a:prstGeom prst="rect">
          <a:avLst/>
        </a:prstGeom>
      </xdr:spPr>
    </xdr:pic>
    <xdr:clientData/>
  </xdr:twoCellAnchor>
  <xdr:twoCellAnchor editAs="oneCell">
    <xdr:from>
      <xdr:col>12</xdr:col>
      <xdr:colOff>0</xdr:colOff>
      <xdr:row>5</xdr:row>
      <xdr:rowOff>0</xdr:rowOff>
    </xdr:from>
    <xdr:to>
      <xdr:col>13</xdr:col>
      <xdr:colOff>508970</xdr:colOff>
      <xdr:row>23</xdr:row>
      <xdr:rowOff>123825</xdr:rowOff>
    </xdr:to>
    <xdr:pic>
      <xdr:nvPicPr>
        <xdr:cNvPr id="4" name="3 Imagen"/>
        <xdr:cNvPicPr>
          <a:picLocks noChangeAspect="1"/>
        </xdr:cNvPicPr>
      </xdr:nvPicPr>
      <xdr:blipFill>
        <a:blip xmlns:r="http://schemas.openxmlformats.org/officeDocument/2006/relationships" r:embed="rId3"/>
        <a:stretch>
          <a:fillRect/>
        </a:stretch>
      </xdr:blipFill>
      <xdr:spPr>
        <a:xfrm>
          <a:off x="9934575" y="1638300"/>
          <a:ext cx="1270970" cy="3286125"/>
        </a:xfrm>
        <a:prstGeom prst="rect">
          <a:avLst/>
        </a:prstGeom>
      </xdr:spPr>
    </xdr:pic>
    <xdr:clientData/>
  </xdr:twoCellAnchor>
  <xdr:twoCellAnchor editAs="oneCell">
    <xdr:from>
      <xdr:col>14</xdr:col>
      <xdr:colOff>723900</xdr:colOff>
      <xdr:row>5</xdr:row>
      <xdr:rowOff>66676</xdr:rowOff>
    </xdr:from>
    <xdr:to>
      <xdr:col>21</xdr:col>
      <xdr:colOff>666750</xdr:colOff>
      <xdr:row>10</xdr:row>
      <xdr:rowOff>38723</xdr:rowOff>
    </xdr:to>
    <xdr:pic>
      <xdr:nvPicPr>
        <xdr:cNvPr id="6" name="Imagen 5"/>
        <xdr:cNvPicPr>
          <a:picLocks noChangeAspect="1"/>
        </xdr:cNvPicPr>
      </xdr:nvPicPr>
      <xdr:blipFill rotWithShape="1">
        <a:blip xmlns:r="http://schemas.openxmlformats.org/officeDocument/2006/relationships" r:embed="rId4"/>
        <a:srcRect l="2807"/>
        <a:stretch/>
      </xdr:blipFill>
      <xdr:spPr>
        <a:xfrm>
          <a:off x="12954000" y="1704976"/>
          <a:ext cx="5276850" cy="79119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32463</xdr:colOff>
      <xdr:row>0</xdr:row>
      <xdr:rowOff>41016</xdr:rowOff>
    </xdr:from>
    <xdr:to>
      <xdr:col>1</xdr:col>
      <xdr:colOff>3466128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3"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4</xdr:row>
      <xdr:rowOff>57150</xdr:rowOff>
    </xdr:from>
    <xdr:to>
      <xdr:col>10</xdr:col>
      <xdr:colOff>161925</xdr:colOff>
      <xdr:row>21</xdr:row>
      <xdr:rowOff>126233</xdr:rowOff>
    </xdr:to>
    <xdr:pic>
      <xdr:nvPicPr>
        <xdr:cNvPr id="5" name="4 Imagen"/>
        <xdr:cNvPicPr>
          <a:picLocks noChangeAspect="1"/>
        </xdr:cNvPicPr>
      </xdr:nvPicPr>
      <xdr:blipFill>
        <a:blip xmlns:r="http://schemas.openxmlformats.org/officeDocument/2006/relationships" r:embed="rId2"/>
        <a:stretch>
          <a:fillRect/>
        </a:stretch>
      </xdr:blipFill>
      <xdr:spPr>
        <a:xfrm>
          <a:off x="6219825" y="1533525"/>
          <a:ext cx="1952625" cy="3193283"/>
        </a:xfrm>
        <a:prstGeom prst="rect">
          <a:avLst/>
        </a:prstGeom>
      </xdr:spPr>
    </xdr:pic>
    <xdr:clientData/>
  </xdr:twoCellAnchor>
  <xdr:twoCellAnchor editAs="oneCell">
    <xdr:from>
      <xdr:col>10</xdr:col>
      <xdr:colOff>212377</xdr:colOff>
      <xdr:row>4</xdr:row>
      <xdr:rowOff>47625</xdr:rowOff>
    </xdr:from>
    <xdr:to>
      <xdr:col>15</xdr:col>
      <xdr:colOff>351717</xdr:colOff>
      <xdr:row>21</xdr:row>
      <xdr:rowOff>76201</xdr:rowOff>
    </xdr:to>
    <xdr:pic>
      <xdr:nvPicPr>
        <xdr:cNvPr id="6" name="5 Imagen"/>
        <xdr:cNvPicPr>
          <a:picLocks noChangeAspect="1"/>
        </xdr:cNvPicPr>
      </xdr:nvPicPr>
      <xdr:blipFill>
        <a:blip xmlns:r="http://schemas.openxmlformats.org/officeDocument/2006/relationships" r:embed="rId3"/>
        <a:stretch>
          <a:fillRect/>
        </a:stretch>
      </xdr:blipFill>
      <xdr:spPr>
        <a:xfrm>
          <a:off x="8222902" y="1524000"/>
          <a:ext cx="4025540" cy="3152776"/>
        </a:xfrm>
        <a:prstGeom prst="rect">
          <a:avLst/>
        </a:prstGeom>
      </xdr:spPr>
    </xdr:pic>
    <xdr:clientData/>
  </xdr:twoCellAnchor>
  <xdr:twoCellAnchor editAs="oneCell">
    <xdr:from>
      <xdr:col>16</xdr:col>
      <xdr:colOff>1</xdr:colOff>
      <xdr:row>5</xdr:row>
      <xdr:rowOff>1</xdr:rowOff>
    </xdr:from>
    <xdr:to>
      <xdr:col>20</xdr:col>
      <xdr:colOff>323851</xdr:colOff>
      <xdr:row>13</xdr:row>
      <xdr:rowOff>114301</xdr:rowOff>
    </xdr:to>
    <xdr:pic>
      <xdr:nvPicPr>
        <xdr:cNvPr id="7" name="6 Imagen"/>
        <xdr:cNvPicPr>
          <a:picLocks noChangeAspect="1"/>
        </xdr:cNvPicPr>
      </xdr:nvPicPr>
      <xdr:blipFill rotWithShape="1">
        <a:blip xmlns:r="http://schemas.openxmlformats.org/officeDocument/2006/relationships" r:embed="rId4"/>
        <a:srcRect r="12554"/>
        <a:stretch/>
      </xdr:blipFill>
      <xdr:spPr>
        <a:xfrm>
          <a:off x="12658726" y="1638301"/>
          <a:ext cx="3371850" cy="1409700"/>
        </a:xfrm>
        <a:prstGeom prst="rect">
          <a:avLst/>
        </a:prstGeom>
      </xdr:spPr>
    </xdr:pic>
    <xdr:clientData/>
  </xdr:twoCellAnchor>
  <xdr:twoCellAnchor editAs="oneCell">
    <xdr:from>
      <xdr:col>16</xdr:col>
      <xdr:colOff>133349</xdr:colOff>
      <xdr:row>11</xdr:row>
      <xdr:rowOff>127802</xdr:rowOff>
    </xdr:from>
    <xdr:to>
      <xdr:col>25</xdr:col>
      <xdr:colOff>496393</xdr:colOff>
      <xdr:row>26</xdr:row>
      <xdr:rowOff>95250</xdr:rowOff>
    </xdr:to>
    <xdr:pic>
      <xdr:nvPicPr>
        <xdr:cNvPr id="8" name="7 Imagen"/>
        <xdr:cNvPicPr>
          <a:picLocks noChangeAspect="1"/>
        </xdr:cNvPicPr>
      </xdr:nvPicPr>
      <xdr:blipFill>
        <a:blip xmlns:r="http://schemas.openxmlformats.org/officeDocument/2006/relationships" r:embed="rId5"/>
        <a:stretch>
          <a:fillRect/>
        </a:stretch>
      </xdr:blipFill>
      <xdr:spPr>
        <a:xfrm>
          <a:off x="12792074" y="3223427"/>
          <a:ext cx="6773369" cy="29582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2</xdr:col>
      <xdr:colOff>399078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1</xdr:col>
      <xdr:colOff>3475653</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9</xdr:col>
      <xdr:colOff>0</xdr:colOff>
      <xdr:row>5</xdr:row>
      <xdr:rowOff>0</xdr:rowOff>
    </xdr:from>
    <xdr:to>
      <xdr:col>16</xdr:col>
      <xdr:colOff>113675</xdr:colOff>
      <xdr:row>14</xdr:row>
      <xdr:rowOff>161925</xdr:rowOff>
    </xdr:to>
    <xdr:grpSp>
      <xdr:nvGrpSpPr>
        <xdr:cNvPr id="9" name="8 Grupo"/>
        <xdr:cNvGrpSpPr/>
      </xdr:nvGrpSpPr>
      <xdr:grpSpPr>
        <a:xfrm>
          <a:off x="9969500" y="1600200"/>
          <a:ext cx="5727075" cy="1533525"/>
          <a:chOff x="8039100" y="1638300"/>
          <a:chExt cx="5000000" cy="1571538"/>
        </a:xfrm>
      </xdr:grpSpPr>
      <xdr:pic>
        <xdr:nvPicPr>
          <xdr:cNvPr id="7" name="6 Imagen"/>
          <xdr:cNvPicPr>
            <a:picLocks noChangeAspect="1"/>
          </xdr:cNvPicPr>
        </xdr:nvPicPr>
        <xdr:blipFill>
          <a:blip xmlns:r="http://schemas.openxmlformats.org/officeDocument/2006/relationships" r:embed="rId2"/>
          <a:stretch>
            <a:fillRect/>
          </a:stretch>
        </xdr:blipFill>
        <xdr:spPr>
          <a:xfrm>
            <a:off x="8039100" y="1638300"/>
            <a:ext cx="5000000" cy="1028571"/>
          </a:xfrm>
          <a:prstGeom prst="rect">
            <a:avLst/>
          </a:prstGeom>
        </xdr:spPr>
      </xdr:pic>
      <xdr:pic>
        <xdr:nvPicPr>
          <xdr:cNvPr id="8" name="7 Imagen"/>
          <xdr:cNvPicPr>
            <a:picLocks noChangeAspect="1"/>
          </xdr:cNvPicPr>
        </xdr:nvPicPr>
        <xdr:blipFill rotWithShape="1">
          <a:blip xmlns:r="http://schemas.openxmlformats.org/officeDocument/2006/relationships" r:embed="rId3"/>
          <a:srcRect t="19180"/>
          <a:stretch/>
        </xdr:blipFill>
        <xdr:spPr>
          <a:xfrm>
            <a:off x="8191500" y="2647950"/>
            <a:ext cx="4685715" cy="561888"/>
          </a:xfrm>
          <a:prstGeom prst="rect">
            <a:avLst/>
          </a:prstGeom>
        </xdr:spPr>
      </xdr:pic>
    </xdr:grpSp>
    <xdr:clientData/>
  </xdr:twoCellAnchor>
  <xdr:twoCellAnchor>
    <xdr:from>
      <xdr:col>8</xdr:col>
      <xdr:colOff>276225</xdr:colOff>
      <xdr:row>14</xdr:row>
      <xdr:rowOff>190500</xdr:rowOff>
    </xdr:from>
    <xdr:to>
      <xdr:col>19</xdr:col>
      <xdr:colOff>732434</xdr:colOff>
      <xdr:row>47</xdr:row>
      <xdr:rowOff>171045</xdr:rowOff>
    </xdr:to>
    <xdr:grpSp>
      <xdr:nvGrpSpPr>
        <xdr:cNvPr id="12" name="11 Grupo"/>
        <xdr:cNvGrpSpPr/>
      </xdr:nvGrpSpPr>
      <xdr:grpSpPr>
        <a:xfrm>
          <a:off x="9902825" y="3162300"/>
          <a:ext cx="9041409" cy="6381345"/>
          <a:chOff x="14449425" y="876300"/>
          <a:chExt cx="7933334" cy="6686145"/>
        </a:xfrm>
      </xdr:grpSpPr>
      <xdr:pic>
        <xdr:nvPicPr>
          <xdr:cNvPr id="10" name="9 Imagen"/>
          <xdr:cNvPicPr>
            <a:picLocks noChangeAspect="1"/>
          </xdr:cNvPicPr>
        </xdr:nvPicPr>
        <xdr:blipFill>
          <a:blip xmlns:r="http://schemas.openxmlformats.org/officeDocument/2006/relationships" r:embed="rId4"/>
          <a:stretch>
            <a:fillRect/>
          </a:stretch>
        </xdr:blipFill>
        <xdr:spPr>
          <a:xfrm>
            <a:off x="14449425" y="876300"/>
            <a:ext cx="7933334" cy="3619048"/>
          </a:xfrm>
          <a:prstGeom prst="rect">
            <a:avLst/>
          </a:prstGeom>
        </xdr:spPr>
      </xdr:pic>
      <xdr:pic>
        <xdr:nvPicPr>
          <xdr:cNvPr id="11" name="10 Imagen"/>
          <xdr:cNvPicPr>
            <a:picLocks noChangeAspect="1"/>
          </xdr:cNvPicPr>
        </xdr:nvPicPr>
        <xdr:blipFill rotWithShape="1">
          <a:blip xmlns:r="http://schemas.openxmlformats.org/officeDocument/2006/relationships" r:embed="rId5"/>
          <a:srcRect t="2353"/>
          <a:stretch/>
        </xdr:blipFill>
        <xdr:spPr>
          <a:xfrm>
            <a:off x="14506575" y="4450106"/>
            <a:ext cx="7715250" cy="3112339"/>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1</xdr:col>
      <xdr:colOff>3475653</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561975</xdr:colOff>
      <xdr:row>5</xdr:row>
      <xdr:rowOff>35041</xdr:rowOff>
    </xdr:from>
    <xdr:to>
      <xdr:col>17</xdr:col>
      <xdr:colOff>703970</xdr:colOff>
      <xdr:row>16</xdr:row>
      <xdr:rowOff>161925</xdr:rowOff>
    </xdr:to>
    <xdr:pic>
      <xdr:nvPicPr>
        <xdr:cNvPr id="7" name="6 Imagen"/>
        <xdr:cNvPicPr>
          <a:picLocks noChangeAspect="1"/>
        </xdr:cNvPicPr>
      </xdr:nvPicPr>
      <xdr:blipFill>
        <a:blip xmlns:r="http://schemas.openxmlformats.org/officeDocument/2006/relationships" r:embed="rId2"/>
        <a:stretch>
          <a:fillRect/>
        </a:stretch>
      </xdr:blipFill>
      <xdr:spPr>
        <a:xfrm>
          <a:off x="8277225" y="1673341"/>
          <a:ext cx="6552320" cy="208903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51513</xdr:colOff>
      <xdr:row>0</xdr:row>
      <xdr:rowOff>50541</xdr:rowOff>
    </xdr:from>
    <xdr:to>
      <xdr:col>1</xdr:col>
      <xdr:colOff>3485178</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13"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5</xdr:row>
      <xdr:rowOff>35041</xdr:rowOff>
    </xdr:from>
    <xdr:to>
      <xdr:col>17</xdr:col>
      <xdr:colOff>179964</xdr:colOff>
      <xdr:row>17</xdr:row>
      <xdr:rowOff>37778</xdr:rowOff>
    </xdr:to>
    <xdr:pic>
      <xdr:nvPicPr>
        <xdr:cNvPr id="3" name="2 Imagen"/>
        <xdr:cNvPicPr>
          <a:picLocks noChangeAspect="1"/>
        </xdr:cNvPicPr>
      </xdr:nvPicPr>
      <xdr:blipFill>
        <a:blip xmlns:r="http://schemas.openxmlformats.org/officeDocument/2006/relationships" r:embed="rId2"/>
        <a:stretch>
          <a:fillRect/>
        </a:stretch>
      </xdr:blipFill>
      <xdr:spPr>
        <a:xfrm>
          <a:off x="6038850" y="1673341"/>
          <a:ext cx="6790314" cy="216491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966690</xdr:colOff>
      <xdr:row>3</xdr:row>
      <xdr:rowOff>76200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1</xdr:col>
      <xdr:colOff>3475653</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41988</xdr:colOff>
      <xdr:row>0</xdr:row>
      <xdr:rowOff>41016</xdr:rowOff>
    </xdr:from>
    <xdr:to>
      <xdr:col>1</xdr:col>
      <xdr:colOff>3475653</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342900</xdr:colOff>
      <xdr:row>10</xdr:row>
      <xdr:rowOff>57150</xdr:rowOff>
    </xdr:from>
    <xdr:to>
      <xdr:col>15</xdr:col>
      <xdr:colOff>46900</xdr:colOff>
      <xdr:row>30</xdr:row>
      <xdr:rowOff>37679</xdr:rowOff>
    </xdr:to>
    <xdr:pic>
      <xdr:nvPicPr>
        <xdr:cNvPr id="3" name="2 Imagen"/>
        <xdr:cNvPicPr>
          <a:picLocks noChangeAspect="1"/>
        </xdr:cNvPicPr>
      </xdr:nvPicPr>
      <xdr:blipFill>
        <a:blip xmlns:r="http://schemas.openxmlformats.org/officeDocument/2006/relationships" r:embed="rId2"/>
        <a:stretch>
          <a:fillRect/>
        </a:stretch>
      </xdr:blipFill>
      <xdr:spPr>
        <a:xfrm>
          <a:off x="6743700" y="2505075"/>
          <a:ext cx="5800000" cy="33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41988</xdr:colOff>
      <xdr:row>0</xdr:row>
      <xdr:rowOff>31491</xdr:rowOff>
    </xdr:from>
    <xdr:to>
      <xdr:col>1</xdr:col>
      <xdr:colOff>3475653</xdr:colOff>
      <xdr:row>0</xdr:row>
      <xdr:rowOff>574416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3149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32463</xdr:colOff>
      <xdr:row>0</xdr:row>
      <xdr:rowOff>41016</xdr:rowOff>
    </xdr:from>
    <xdr:to>
      <xdr:col>1</xdr:col>
      <xdr:colOff>3466128</xdr:colOff>
      <xdr:row>0</xdr:row>
      <xdr:rowOff>583941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3" y="4101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41988</xdr:colOff>
      <xdr:row>0</xdr:row>
      <xdr:rowOff>60066</xdr:rowOff>
    </xdr:from>
    <xdr:to>
      <xdr:col>2</xdr:col>
      <xdr:colOff>532428</xdr:colOff>
      <xdr:row>0</xdr:row>
      <xdr:rowOff>602991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60066"/>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41988</xdr:colOff>
      <xdr:row>0</xdr:row>
      <xdr:rowOff>50541</xdr:rowOff>
    </xdr:from>
    <xdr:to>
      <xdr:col>2</xdr:col>
      <xdr:colOff>532428</xdr:colOff>
      <xdr:row>0</xdr:row>
      <xdr:rowOff>593466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8" y="50541"/>
          <a:ext cx="3490815" cy="542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38BA6"/>
  </sheetPr>
  <dimension ref="A1:J79"/>
  <sheetViews>
    <sheetView showGridLines="0" tabSelected="1" workbookViewId="0">
      <pane ySplit="6" topLeftCell="A21" activePane="bottomLeft" state="frozen"/>
      <selection pane="bottomLeft" activeCell="E71" sqref="E71"/>
    </sheetView>
  </sheetViews>
  <sheetFormatPr baseColWidth="10" defaultColWidth="9.140625" defaultRowHeight="15" x14ac:dyDescent="0.25"/>
  <cols>
    <col min="1" max="1" width="10.42578125" style="1" customWidth="1"/>
    <col min="2" max="2" width="11" style="1" customWidth="1"/>
    <col min="3" max="3" width="6" style="2" bestFit="1" customWidth="1"/>
    <col min="4" max="4" width="27.85546875" style="1" customWidth="1"/>
    <col min="5" max="5" width="60.42578125" style="1" customWidth="1"/>
    <col min="6" max="6" width="24.28515625" style="1" customWidth="1"/>
    <col min="7" max="10" width="7.140625" style="2" customWidth="1"/>
    <col min="11" max="16384" width="9.140625" style="1"/>
  </cols>
  <sheetData>
    <row r="1" spans="1:10" ht="15.75" customHeight="1" x14ac:dyDescent="0.25"/>
    <row r="2" spans="1:10" ht="15.75" customHeight="1" x14ac:dyDescent="0.25"/>
    <row r="3" spans="1:10" ht="24.75" customHeight="1" x14ac:dyDescent="0.25"/>
    <row r="4" spans="1:10" ht="15" customHeight="1" x14ac:dyDescent="0.25">
      <c r="A4" s="93" t="s">
        <v>340</v>
      </c>
      <c r="B4" s="94"/>
      <c r="C4" s="95"/>
      <c r="D4" s="94"/>
      <c r="E4" s="94"/>
    </row>
    <row r="5" spans="1:10" ht="5.25" customHeight="1" thickBot="1" x14ac:dyDescent="0.3"/>
    <row r="6" spans="1:10" s="4" customFormat="1" ht="12" thickBot="1" x14ac:dyDescent="0.25">
      <c r="A6" s="90" t="s">
        <v>119</v>
      </c>
      <c r="B6" s="91" t="s">
        <v>120</v>
      </c>
      <c r="C6" s="91" t="s">
        <v>52</v>
      </c>
      <c r="D6" s="91" t="s">
        <v>17</v>
      </c>
      <c r="E6" s="91" t="s">
        <v>57</v>
      </c>
      <c r="F6" s="91" t="s">
        <v>3</v>
      </c>
      <c r="G6" s="91">
        <v>2010</v>
      </c>
      <c r="H6" s="91">
        <v>2012</v>
      </c>
      <c r="I6" s="91">
        <v>2015</v>
      </c>
      <c r="J6" s="91">
        <v>2017</v>
      </c>
    </row>
    <row r="7" spans="1:10" s="3" customFormat="1" x14ac:dyDescent="0.25">
      <c r="A7" s="292" t="s">
        <v>5</v>
      </c>
      <c r="B7" s="292" t="s">
        <v>10</v>
      </c>
      <c r="C7" s="292" t="s">
        <v>21</v>
      </c>
      <c r="D7" s="294" t="s">
        <v>121</v>
      </c>
      <c r="E7" s="294" t="s">
        <v>113</v>
      </c>
      <c r="F7" s="292" t="s">
        <v>219</v>
      </c>
      <c r="G7" s="288">
        <v>2010</v>
      </c>
      <c r="H7" s="288">
        <v>2012</v>
      </c>
      <c r="I7" s="288">
        <v>2015</v>
      </c>
      <c r="J7" s="288">
        <v>2017</v>
      </c>
    </row>
    <row r="8" spans="1:10" s="3" customFormat="1" ht="41.25" customHeight="1" thickBot="1" x14ac:dyDescent="0.3">
      <c r="A8" s="330"/>
      <c r="B8" s="330"/>
      <c r="C8" s="293"/>
      <c r="D8" s="295"/>
      <c r="E8" s="295"/>
      <c r="F8" s="293"/>
      <c r="G8" s="289"/>
      <c r="H8" s="289"/>
      <c r="I8" s="289"/>
      <c r="J8" s="289">
        <v>2017</v>
      </c>
    </row>
    <row r="9" spans="1:10" s="3" customFormat="1" ht="22.5" x14ac:dyDescent="0.25">
      <c r="A9" s="330"/>
      <c r="B9" s="330"/>
      <c r="C9" s="324" t="s">
        <v>22</v>
      </c>
      <c r="D9" s="326" t="s">
        <v>16</v>
      </c>
      <c r="E9" s="326" t="s">
        <v>129</v>
      </c>
      <c r="F9" s="189" t="s">
        <v>125</v>
      </c>
      <c r="G9" s="332">
        <v>2010</v>
      </c>
      <c r="H9" s="332">
        <v>2012</v>
      </c>
      <c r="I9" s="332">
        <v>2015</v>
      </c>
      <c r="J9" s="332">
        <v>2017</v>
      </c>
    </row>
    <row r="10" spans="1:10" s="3" customFormat="1" ht="23.25" thickBot="1" x14ac:dyDescent="0.3">
      <c r="A10" s="330"/>
      <c r="B10" s="331"/>
      <c r="C10" s="325"/>
      <c r="D10" s="327"/>
      <c r="E10" s="327"/>
      <c r="F10" s="190" t="s">
        <v>219</v>
      </c>
      <c r="G10" s="333"/>
      <c r="H10" s="333"/>
      <c r="I10" s="333"/>
      <c r="J10" s="333"/>
    </row>
    <row r="11" spans="1:10" s="3" customFormat="1" x14ac:dyDescent="0.25">
      <c r="A11" s="330"/>
      <c r="B11" s="334" t="s">
        <v>11</v>
      </c>
      <c r="C11" s="292" t="s">
        <v>23</v>
      </c>
      <c r="D11" s="294" t="s">
        <v>351</v>
      </c>
      <c r="E11" s="290" t="s">
        <v>214</v>
      </c>
      <c r="F11" s="292" t="s">
        <v>219</v>
      </c>
      <c r="G11" s="288">
        <v>2010</v>
      </c>
      <c r="H11" s="288">
        <v>2012</v>
      </c>
      <c r="I11" s="288">
        <v>2015</v>
      </c>
      <c r="J11" s="288">
        <v>2017</v>
      </c>
    </row>
    <row r="12" spans="1:10" s="3" customFormat="1" ht="15.75" thickBot="1" x14ac:dyDescent="0.3">
      <c r="A12" s="330"/>
      <c r="B12" s="330"/>
      <c r="C12" s="293"/>
      <c r="D12" s="295"/>
      <c r="E12" s="291"/>
      <c r="F12" s="293"/>
      <c r="G12" s="289"/>
      <c r="H12" s="289"/>
      <c r="I12" s="289"/>
      <c r="J12" s="289"/>
    </row>
    <row r="13" spans="1:10" s="3" customFormat="1" x14ac:dyDescent="0.25">
      <c r="A13" s="330"/>
      <c r="B13" s="330"/>
      <c r="C13" s="292" t="s">
        <v>24</v>
      </c>
      <c r="D13" s="294" t="s">
        <v>18</v>
      </c>
      <c r="E13" s="290" t="s">
        <v>215</v>
      </c>
      <c r="F13" s="292" t="s">
        <v>205</v>
      </c>
      <c r="G13" s="288">
        <v>2016</v>
      </c>
      <c r="H13" s="288">
        <v>2016</v>
      </c>
      <c r="I13" s="288">
        <v>2016</v>
      </c>
      <c r="J13" s="288">
        <v>2016</v>
      </c>
    </row>
    <row r="14" spans="1:10" s="3" customFormat="1" ht="15.75" thickBot="1" x14ac:dyDescent="0.3">
      <c r="A14" s="330"/>
      <c r="B14" s="330"/>
      <c r="C14" s="293"/>
      <c r="D14" s="295"/>
      <c r="E14" s="291"/>
      <c r="F14" s="293"/>
      <c r="G14" s="289"/>
      <c r="H14" s="289"/>
      <c r="I14" s="289"/>
      <c r="J14" s="289"/>
    </row>
    <row r="15" spans="1:10" s="3" customFormat="1" x14ac:dyDescent="0.25">
      <c r="A15" s="330"/>
      <c r="B15" s="330"/>
      <c r="C15" s="288" t="s">
        <v>25</v>
      </c>
      <c r="D15" s="294" t="s">
        <v>66</v>
      </c>
      <c r="E15" s="294" t="s">
        <v>206</v>
      </c>
      <c r="F15" s="292" t="s">
        <v>56</v>
      </c>
      <c r="G15" s="288">
        <v>2015</v>
      </c>
      <c r="H15" s="288">
        <v>2015</v>
      </c>
      <c r="I15" s="288">
        <v>2015</v>
      </c>
      <c r="J15" s="288">
        <v>2015</v>
      </c>
    </row>
    <row r="16" spans="1:10" s="3" customFormat="1" ht="54" customHeight="1" thickBot="1" x14ac:dyDescent="0.3">
      <c r="A16" s="331"/>
      <c r="B16" s="331"/>
      <c r="C16" s="289"/>
      <c r="D16" s="295"/>
      <c r="E16" s="295"/>
      <c r="F16" s="293"/>
      <c r="G16" s="289"/>
      <c r="H16" s="289"/>
      <c r="I16" s="289"/>
      <c r="J16" s="289"/>
    </row>
    <row r="17" spans="1:10" s="3" customFormat="1" x14ac:dyDescent="0.25">
      <c r="A17" s="317" t="s">
        <v>4</v>
      </c>
      <c r="B17" s="317" t="s">
        <v>12</v>
      </c>
      <c r="C17" s="320" t="s">
        <v>26</v>
      </c>
      <c r="D17" s="322" t="s">
        <v>135</v>
      </c>
      <c r="E17" s="283" t="s">
        <v>208</v>
      </c>
      <c r="F17" s="320" t="s">
        <v>210</v>
      </c>
      <c r="G17" s="328">
        <v>2010</v>
      </c>
      <c r="H17" s="328">
        <v>2010</v>
      </c>
      <c r="I17" s="328">
        <v>2014</v>
      </c>
      <c r="J17" s="328">
        <v>2014</v>
      </c>
    </row>
    <row r="18" spans="1:10" s="3" customFormat="1" ht="27.75" customHeight="1" thickBot="1" x14ac:dyDescent="0.3">
      <c r="A18" s="318"/>
      <c r="B18" s="318"/>
      <c r="C18" s="321"/>
      <c r="D18" s="323"/>
      <c r="E18" s="284"/>
      <c r="F18" s="321"/>
      <c r="G18" s="329"/>
      <c r="H18" s="329"/>
      <c r="I18" s="329"/>
      <c r="J18" s="329"/>
    </row>
    <row r="19" spans="1:10" s="3" customFormat="1" x14ac:dyDescent="0.25">
      <c r="A19" s="318"/>
      <c r="B19" s="318"/>
      <c r="C19" s="320" t="s">
        <v>27</v>
      </c>
      <c r="D19" s="322" t="s">
        <v>211</v>
      </c>
      <c r="E19" s="283" t="s">
        <v>216</v>
      </c>
      <c r="F19" s="320" t="s">
        <v>212</v>
      </c>
      <c r="G19" s="328">
        <v>2013</v>
      </c>
      <c r="H19" s="328">
        <v>2013</v>
      </c>
      <c r="I19" s="328">
        <v>2015</v>
      </c>
      <c r="J19" s="328">
        <v>2017</v>
      </c>
    </row>
    <row r="20" spans="1:10" s="3" customFormat="1" ht="15.75" thickBot="1" x14ac:dyDescent="0.3">
      <c r="A20" s="318"/>
      <c r="B20" s="319"/>
      <c r="C20" s="321"/>
      <c r="D20" s="323"/>
      <c r="E20" s="284"/>
      <c r="F20" s="321"/>
      <c r="G20" s="329"/>
      <c r="H20" s="329"/>
      <c r="I20" s="329"/>
      <c r="J20" s="329"/>
    </row>
    <row r="21" spans="1:10" s="3" customFormat="1" x14ac:dyDescent="0.25">
      <c r="A21" s="318"/>
      <c r="B21" s="317" t="s">
        <v>13</v>
      </c>
      <c r="C21" s="320" t="s">
        <v>28</v>
      </c>
      <c r="D21" s="322" t="s">
        <v>213</v>
      </c>
      <c r="E21" s="322" t="s">
        <v>217</v>
      </c>
      <c r="F21" s="320" t="s">
        <v>139</v>
      </c>
      <c r="G21" s="328">
        <v>2013</v>
      </c>
      <c r="H21" s="328">
        <v>2013</v>
      </c>
      <c r="I21" s="328">
        <v>2015</v>
      </c>
      <c r="J21" s="328">
        <v>2017</v>
      </c>
    </row>
    <row r="22" spans="1:10" s="3" customFormat="1" ht="15.75" thickBot="1" x14ac:dyDescent="0.3">
      <c r="A22" s="318"/>
      <c r="B22" s="318"/>
      <c r="C22" s="321"/>
      <c r="D22" s="323"/>
      <c r="E22" s="323"/>
      <c r="F22" s="321"/>
      <c r="G22" s="329"/>
      <c r="H22" s="329"/>
      <c r="I22" s="329"/>
      <c r="J22" s="329"/>
    </row>
    <row r="23" spans="1:10" s="3" customFormat="1" x14ac:dyDescent="0.25">
      <c r="A23" s="318"/>
      <c r="B23" s="318"/>
      <c r="C23" s="320" t="s">
        <v>29</v>
      </c>
      <c r="D23" s="322" t="s">
        <v>218</v>
      </c>
      <c r="E23" s="322" t="s">
        <v>344</v>
      </c>
      <c r="F23" s="320" t="s">
        <v>139</v>
      </c>
      <c r="G23" s="328">
        <v>2013</v>
      </c>
      <c r="H23" s="328">
        <v>2013</v>
      </c>
      <c r="I23" s="328">
        <v>2015</v>
      </c>
      <c r="J23" s="328">
        <v>2017</v>
      </c>
    </row>
    <row r="24" spans="1:10" s="3" customFormat="1" ht="15.75" thickBot="1" x14ac:dyDescent="0.3">
      <c r="A24" s="319"/>
      <c r="B24" s="319"/>
      <c r="C24" s="321"/>
      <c r="D24" s="323"/>
      <c r="E24" s="323"/>
      <c r="F24" s="321"/>
      <c r="G24" s="329"/>
      <c r="H24" s="329"/>
      <c r="I24" s="329"/>
      <c r="J24" s="329"/>
    </row>
    <row r="25" spans="1:10" s="3" customFormat="1" x14ac:dyDescent="0.25">
      <c r="A25" s="300" t="s">
        <v>6</v>
      </c>
      <c r="B25" s="303" t="s">
        <v>14</v>
      </c>
      <c r="C25" s="298" t="s">
        <v>30</v>
      </c>
      <c r="D25" s="306" t="s">
        <v>68</v>
      </c>
      <c r="E25" s="308" t="s">
        <v>220</v>
      </c>
      <c r="F25" s="298" t="s">
        <v>219</v>
      </c>
      <c r="G25" s="296">
        <v>2010</v>
      </c>
      <c r="H25" s="296">
        <v>2012</v>
      </c>
      <c r="I25" s="296">
        <v>2015</v>
      </c>
      <c r="J25" s="296">
        <v>2017</v>
      </c>
    </row>
    <row r="26" spans="1:10" s="3" customFormat="1" ht="15.75" thickBot="1" x14ac:dyDescent="0.3">
      <c r="A26" s="301"/>
      <c r="B26" s="304"/>
      <c r="C26" s="299"/>
      <c r="D26" s="307"/>
      <c r="E26" s="309"/>
      <c r="F26" s="299"/>
      <c r="G26" s="297"/>
      <c r="H26" s="297"/>
      <c r="I26" s="297"/>
      <c r="J26" s="297"/>
    </row>
    <row r="27" spans="1:10" s="3" customFormat="1" x14ac:dyDescent="0.25">
      <c r="A27" s="301"/>
      <c r="B27" s="304"/>
      <c r="C27" s="298" t="s">
        <v>31</v>
      </c>
      <c r="D27" s="306" t="s">
        <v>67</v>
      </c>
      <c r="E27" s="308" t="s">
        <v>221</v>
      </c>
      <c r="F27" s="298" t="s">
        <v>219</v>
      </c>
      <c r="G27" s="296">
        <v>2010</v>
      </c>
      <c r="H27" s="296">
        <v>2012</v>
      </c>
      <c r="I27" s="296">
        <v>2015</v>
      </c>
      <c r="J27" s="296">
        <v>2017</v>
      </c>
    </row>
    <row r="28" spans="1:10" s="3" customFormat="1" ht="15.75" thickBot="1" x14ac:dyDescent="0.3">
      <c r="A28" s="301"/>
      <c r="B28" s="305"/>
      <c r="C28" s="299"/>
      <c r="D28" s="307"/>
      <c r="E28" s="309"/>
      <c r="F28" s="299"/>
      <c r="G28" s="297"/>
      <c r="H28" s="297"/>
      <c r="I28" s="297"/>
      <c r="J28" s="297"/>
    </row>
    <row r="29" spans="1:10" s="3" customFormat="1" x14ac:dyDescent="0.25">
      <c r="A29" s="301"/>
      <c r="B29" s="310" t="s">
        <v>58</v>
      </c>
      <c r="C29" s="312" t="s">
        <v>32</v>
      </c>
      <c r="D29" s="314" t="s">
        <v>300</v>
      </c>
      <c r="E29" s="314" t="s">
        <v>222</v>
      </c>
      <c r="F29" s="312" t="s">
        <v>223</v>
      </c>
      <c r="G29" s="316">
        <v>2010</v>
      </c>
      <c r="H29" s="316">
        <v>2012</v>
      </c>
      <c r="I29" s="316">
        <v>2015</v>
      </c>
      <c r="J29" s="316">
        <v>2017</v>
      </c>
    </row>
    <row r="30" spans="1:10" s="3" customFormat="1" ht="15.75" thickBot="1" x14ac:dyDescent="0.3">
      <c r="A30" s="302"/>
      <c r="B30" s="311"/>
      <c r="C30" s="313"/>
      <c r="D30" s="315"/>
      <c r="E30" s="315"/>
      <c r="F30" s="313"/>
      <c r="G30" s="311"/>
      <c r="H30" s="311"/>
      <c r="I30" s="311"/>
      <c r="J30" s="311"/>
    </row>
    <row r="31" spans="1:10" s="3" customFormat="1" x14ac:dyDescent="0.25">
      <c r="A31" s="273" t="s">
        <v>7</v>
      </c>
      <c r="B31" s="275" t="s">
        <v>59</v>
      </c>
      <c r="C31" s="267" t="s">
        <v>33</v>
      </c>
      <c r="D31" s="271" t="s">
        <v>225</v>
      </c>
      <c r="E31" s="271" t="s">
        <v>226</v>
      </c>
      <c r="F31" s="364" t="s">
        <v>205</v>
      </c>
      <c r="G31" s="267">
        <v>2016</v>
      </c>
      <c r="H31" s="267">
        <v>2016</v>
      </c>
      <c r="I31" s="267">
        <v>2016</v>
      </c>
      <c r="J31" s="267">
        <v>2016</v>
      </c>
    </row>
    <row r="32" spans="1:10" s="3" customFormat="1" ht="20.25" customHeight="1" thickBot="1" x14ac:dyDescent="0.3">
      <c r="A32" s="274"/>
      <c r="B32" s="274"/>
      <c r="C32" s="276"/>
      <c r="D32" s="272"/>
      <c r="E32" s="272"/>
      <c r="F32" s="365"/>
      <c r="G32" s="268"/>
      <c r="H32" s="268"/>
      <c r="I32" s="268"/>
      <c r="J32" s="268"/>
    </row>
    <row r="33" spans="1:10" s="3" customFormat="1" x14ac:dyDescent="0.25">
      <c r="A33" s="274"/>
      <c r="B33" s="274"/>
      <c r="C33" s="267" t="s">
        <v>34</v>
      </c>
      <c r="D33" s="271" t="s">
        <v>69</v>
      </c>
      <c r="E33" s="271" t="s">
        <v>228</v>
      </c>
      <c r="F33" s="364" t="s">
        <v>205</v>
      </c>
      <c r="G33" s="267">
        <v>2016</v>
      </c>
      <c r="H33" s="267">
        <v>2016</v>
      </c>
      <c r="I33" s="267">
        <v>2016</v>
      </c>
      <c r="J33" s="267">
        <v>2016</v>
      </c>
    </row>
    <row r="34" spans="1:10" s="3" customFormat="1" ht="20.25" customHeight="1" thickBot="1" x14ac:dyDescent="0.3">
      <c r="A34" s="274"/>
      <c r="B34" s="274"/>
      <c r="C34" s="276"/>
      <c r="D34" s="272"/>
      <c r="E34" s="272"/>
      <c r="F34" s="365"/>
      <c r="G34" s="268"/>
      <c r="H34" s="268"/>
      <c r="I34" s="268"/>
      <c r="J34" s="268"/>
    </row>
    <row r="35" spans="1:10" s="3" customFormat="1" ht="38.25" customHeight="1" thickBot="1" x14ac:dyDescent="0.3">
      <c r="A35" s="274"/>
      <c r="B35" s="273" t="s">
        <v>15</v>
      </c>
      <c r="C35" s="59" t="s">
        <v>35</v>
      </c>
      <c r="D35" s="60" t="s">
        <v>70</v>
      </c>
      <c r="E35" s="168" t="s">
        <v>89</v>
      </c>
      <c r="F35" s="59" t="s">
        <v>227</v>
      </c>
      <c r="G35" s="61">
        <v>2012</v>
      </c>
      <c r="H35" s="61">
        <v>2012</v>
      </c>
      <c r="I35" s="61">
        <v>2016</v>
      </c>
      <c r="J35" s="185">
        <v>2016</v>
      </c>
    </row>
    <row r="36" spans="1:10" s="3" customFormat="1" ht="47.25" customHeight="1" thickBot="1" x14ac:dyDescent="0.3">
      <c r="A36" s="274"/>
      <c r="B36" s="274"/>
      <c r="C36" s="92" t="s">
        <v>36</v>
      </c>
      <c r="D36" s="60" t="s">
        <v>71</v>
      </c>
      <c r="E36" s="168" t="s">
        <v>230</v>
      </c>
      <c r="F36" s="59" t="s">
        <v>229</v>
      </c>
      <c r="G36" s="228">
        <v>2012</v>
      </c>
      <c r="H36" s="228">
        <v>2012</v>
      </c>
      <c r="I36" s="228">
        <v>2012</v>
      </c>
      <c r="J36" s="228">
        <v>2012</v>
      </c>
    </row>
    <row r="37" spans="1:10" s="3" customFormat="1" x14ac:dyDescent="0.25">
      <c r="A37" s="285" t="s">
        <v>8</v>
      </c>
      <c r="B37" s="285" t="s">
        <v>60</v>
      </c>
      <c r="C37" s="277" t="s">
        <v>37</v>
      </c>
      <c r="D37" s="279" t="s">
        <v>72</v>
      </c>
      <c r="E37" s="337" t="s">
        <v>231</v>
      </c>
      <c r="F37" s="277" t="s">
        <v>232</v>
      </c>
      <c r="G37" s="281" t="s">
        <v>0</v>
      </c>
      <c r="H37" s="281" t="s">
        <v>1</v>
      </c>
      <c r="I37" s="281" t="s">
        <v>2</v>
      </c>
      <c r="J37" s="281" t="s">
        <v>388</v>
      </c>
    </row>
    <row r="38" spans="1:10" s="3" customFormat="1" ht="15.75" thickBot="1" x14ac:dyDescent="0.3">
      <c r="A38" s="286"/>
      <c r="B38" s="286"/>
      <c r="C38" s="278"/>
      <c r="D38" s="280"/>
      <c r="E38" s="338"/>
      <c r="F38" s="278"/>
      <c r="G38" s="282"/>
      <c r="H38" s="282"/>
      <c r="I38" s="282"/>
      <c r="J38" s="282"/>
    </row>
    <row r="39" spans="1:10" s="3" customFormat="1" x14ac:dyDescent="0.25">
      <c r="A39" s="286"/>
      <c r="B39" s="286"/>
      <c r="C39" s="277" t="s">
        <v>38</v>
      </c>
      <c r="D39" s="279" t="s">
        <v>73</v>
      </c>
      <c r="E39" s="337" t="s">
        <v>96</v>
      </c>
      <c r="F39" s="277" t="s">
        <v>53</v>
      </c>
      <c r="G39" s="281" t="s">
        <v>0</v>
      </c>
      <c r="H39" s="281" t="s">
        <v>1</v>
      </c>
      <c r="I39" s="281" t="s">
        <v>2</v>
      </c>
      <c r="J39" s="281" t="s">
        <v>388</v>
      </c>
    </row>
    <row r="40" spans="1:10" s="3" customFormat="1" ht="15.75" thickBot="1" x14ac:dyDescent="0.3">
      <c r="A40" s="286"/>
      <c r="B40" s="286"/>
      <c r="C40" s="278"/>
      <c r="D40" s="280"/>
      <c r="E40" s="338"/>
      <c r="F40" s="278"/>
      <c r="G40" s="282"/>
      <c r="H40" s="282"/>
      <c r="I40" s="282"/>
      <c r="J40" s="282"/>
    </row>
    <row r="41" spans="1:10" s="3" customFormat="1" x14ac:dyDescent="0.25">
      <c r="A41" s="286"/>
      <c r="B41" s="286"/>
      <c r="C41" s="277" t="s">
        <v>39</v>
      </c>
      <c r="D41" s="279" t="s">
        <v>74</v>
      </c>
      <c r="E41" s="337" t="s">
        <v>97</v>
      </c>
      <c r="F41" s="277" t="s">
        <v>90</v>
      </c>
      <c r="G41" s="281">
        <v>2011</v>
      </c>
      <c r="H41" s="281" t="s">
        <v>54</v>
      </c>
      <c r="I41" s="281" t="s">
        <v>55</v>
      </c>
      <c r="J41" s="281">
        <v>2017</v>
      </c>
    </row>
    <row r="42" spans="1:10" s="3" customFormat="1" ht="15.75" thickBot="1" x14ac:dyDescent="0.3">
      <c r="A42" s="286"/>
      <c r="B42" s="287"/>
      <c r="C42" s="278"/>
      <c r="D42" s="280"/>
      <c r="E42" s="338"/>
      <c r="F42" s="278"/>
      <c r="G42" s="282"/>
      <c r="H42" s="282"/>
      <c r="I42" s="282"/>
      <c r="J42" s="282"/>
    </row>
    <row r="43" spans="1:10" s="3" customFormat="1" x14ac:dyDescent="0.25">
      <c r="A43" s="286"/>
      <c r="B43" s="285" t="s">
        <v>61</v>
      </c>
      <c r="C43" s="277" t="s">
        <v>40</v>
      </c>
      <c r="D43" s="279" t="s">
        <v>75</v>
      </c>
      <c r="E43" s="337" t="s">
        <v>98</v>
      </c>
      <c r="F43" s="277" t="s">
        <v>132</v>
      </c>
      <c r="G43" s="281">
        <v>2018</v>
      </c>
      <c r="H43" s="281">
        <v>2018</v>
      </c>
      <c r="I43" s="281">
        <v>2018</v>
      </c>
      <c r="J43" s="281"/>
    </row>
    <row r="44" spans="1:10" s="3" customFormat="1" ht="15.75" thickBot="1" x14ac:dyDescent="0.3">
      <c r="A44" s="286"/>
      <c r="B44" s="286"/>
      <c r="C44" s="278"/>
      <c r="D44" s="280"/>
      <c r="E44" s="338"/>
      <c r="F44" s="278"/>
      <c r="G44" s="282"/>
      <c r="H44" s="282"/>
      <c r="I44" s="282"/>
      <c r="J44" s="282"/>
    </row>
    <row r="45" spans="1:10" s="3" customFormat="1" x14ac:dyDescent="0.25">
      <c r="A45" s="286"/>
      <c r="B45" s="286"/>
      <c r="C45" s="277" t="s">
        <v>41</v>
      </c>
      <c r="D45" s="279" t="s">
        <v>76</v>
      </c>
      <c r="E45" s="337" t="s">
        <v>99</v>
      </c>
      <c r="F45" s="277" t="s">
        <v>56</v>
      </c>
      <c r="G45" s="281" t="s">
        <v>0</v>
      </c>
      <c r="H45" s="281" t="s">
        <v>1</v>
      </c>
      <c r="I45" s="281" t="s">
        <v>2</v>
      </c>
      <c r="J45" s="281" t="s">
        <v>388</v>
      </c>
    </row>
    <row r="46" spans="1:10" s="3" customFormat="1" ht="15.75" thickBot="1" x14ac:dyDescent="0.3">
      <c r="A46" s="286"/>
      <c r="B46" s="287"/>
      <c r="C46" s="278"/>
      <c r="D46" s="280"/>
      <c r="E46" s="338"/>
      <c r="F46" s="278"/>
      <c r="G46" s="282"/>
      <c r="H46" s="282"/>
      <c r="I46" s="282"/>
      <c r="J46" s="282"/>
    </row>
    <row r="47" spans="1:10" s="3" customFormat="1" x14ac:dyDescent="0.25">
      <c r="A47" s="286"/>
      <c r="B47" s="354" t="s">
        <v>62</v>
      </c>
      <c r="C47" s="281" t="s">
        <v>42</v>
      </c>
      <c r="D47" s="279" t="s">
        <v>77</v>
      </c>
      <c r="E47" s="339" t="s">
        <v>100</v>
      </c>
      <c r="F47" s="277" t="s">
        <v>202</v>
      </c>
      <c r="G47" s="281">
        <v>2015</v>
      </c>
      <c r="H47" s="281">
        <v>2015</v>
      </c>
      <c r="I47" s="281">
        <v>2015</v>
      </c>
      <c r="J47" s="281">
        <v>2017</v>
      </c>
    </row>
    <row r="48" spans="1:10" s="3" customFormat="1" ht="30" customHeight="1" thickBot="1" x14ac:dyDescent="0.3">
      <c r="A48" s="286"/>
      <c r="B48" s="355"/>
      <c r="C48" s="282"/>
      <c r="D48" s="280"/>
      <c r="E48" s="340"/>
      <c r="F48" s="278"/>
      <c r="G48" s="282"/>
      <c r="H48" s="282"/>
      <c r="I48" s="282"/>
      <c r="J48" s="282"/>
    </row>
    <row r="49" spans="1:10" s="3" customFormat="1" x14ac:dyDescent="0.25">
      <c r="A49" s="286"/>
      <c r="B49" s="355"/>
      <c r="C49" s="281" t="s">
        <v>43</v>
      </c>
      <c r="D49" s="279" t="s">
        <v>78</v>
      </c>
      <c r="E49" s="343" t="s">
        <v>101</v>
      </c>
      <c r="F49" s="277" t="s">
        <v>56</v>
      </c>
      <c r="G49" s="281">
        <v>2014</v>
      </c>
      <c r="H49" s="281">
        <v>2014</v>
      </c>
      <c r="I49" s="281" t="s">
        <v>2</v>
      </c>
      <c r="J49" s="281" t="s">
        <v>388</v>
      </c>
    </row>
    <row r="50" spans="1:10" s="3" customFormat="1" ht="15.75" thickBot="1" x14ac:dyDescent="0.3">
      <c r="A50" s="286"/>
      <c r="B50" s="355"/>
      <c r="C50" s="282"/>
      <c r="D50" s="280"/>
      <c r="E50" s="344"/>
      <c r="F50" s="278"/>
      <c r="G50" s="282"/>
      <c r="H50" s="282"/>
      <c r="I50" s="282"/>
      <c r="J50" s="282"/>
    </row>
    <row r="51" spans="1:10" s="3" customFormat="1" x14ac:dyDescent="0.25">
      <c r="A51" s="286"/>
      <c r="B51" s="355"/>
      <c r="C51" s="281" t="s">
        <v>44</v>
      </c>
      <c r="D51" s="279" t="s">
        <v>79</v>
      </c>
      <c r="E51" s="335" t="s">
        <v>102</v>
      </c>
      <c r="F51" s="277" t="s">
        <v>346</v>
      </c>
      <c r="G51" s="281">
        <v>2015</v>
      </c>
      <c r="H51" s="281">
        <v>2015</v>
      </c>
      <c r="I51" s="281">
        <v>2015</v>
      </c>
      <c r="J51" s="281">
        <v>2017</v>
      </c>
    </row>
    <row r="52" spans="1:10" s="3" customFormat="1" ht="15.75" thickBot="1" x14ac:dyDescent="0.3">
      <c r="A52" s="287"/>
      <c r="B52" s="356"/>
      <c r="C52" s="282"/>
      <c r="D52" s="280"/>
      <c r="E52" s="336"/>
      <c r="F52" s="278"/>
      <c r="G52" s="282"/>
      <c r="H52" s="282"/>
      <c r="I52" s="282"/>
      <c r="J52" s="282"/>
    </row>
    <row r="53" spans="1:10" s="3" customFormat="1" x14ac:dyDescent="0.25">
      <c r="A53" s="345" t="s">
        <v>9</v>
      </c>
      <c r="B53" s="345" t="s">
        <v>63</v>
      </c>
      <c r="C53" s="348" t="s">
        <v>45</v>
      </c>
      <c r="D53" s="350" t="s">
        <v>185</v>
      </c>
      <c r="E53" s="352" t="s">
        <v>91</v>
      </c>
      <c r="F53" s="348" t="s">
        <v>177</v>
      </c>
      <c r="G53" s="341">
        <v>2012</v>
      </c>
      <c r="H53" s="341">
        <v>2012</v>
      </c>
      <c r="I53" s="341">
        <v>2017</v>
      </c>
      <c r="J53" s="341">
        <v>2017</v>
      </c>
    </row>
    <row r="54" spans="1:10" s="3" customFormat="1" ht="15.75" thickBot="1" x14ac:dyDescent="0.3">
      <c r="A54" s="346"/>
      <c r="B54" s="346"/>
      <c r="C54" s="349"/>
      <c r="D54" s="351"/>
      <c r="E54" s="353"/>
      <c r="F54" s="349"/>
      <c r="G54" s="342"/>
      <c r="H54" s="342"/>
      <c r="I54" s="342"/>
      <c r="J54" s="342"/>
    </row>
    <row r="55" spans="1:10" s="3" customFormat="1" x14ac:dyDescent="0.25">
      <c r="A55" s="346"/>
      <c r="B55" s="346"/>
      <c r="C55" s="348" t="s">
        <v>46</v>
      </c>
      <c r="D55" s="350" t="s">
        <v>179</v>
      </c>
      <c r="E55" s="352" t="s">
        <v>19</v>
      </c>
      <c r="F55" s="348" t="s">
        <v>180</v>
      </c>
      <c r="G55" s="341">
        <v>2010</v>
      </c>
      <c r="H55" s="341">
        <v>2012</v>
      </c>
      <c r="I55" s="341">
        <v>2015</v>
      </c>
      <c r="J55" s="341">
        <v>2017</v>
      </c>
    </row>
    <row r="56" spans="1:10" s="3" customFormat="1" ht="15.75" thickBot="1" x14ac:dyDescent="0.3">
      <c r="A56" s="346"/>
      <c r="B56" s="346"/>
      <c r="C56" s="349"/>
      <c r="D56" s="351"/>
      <c r="E56" s="353"/>
      <c r="F56" s="349"/>
      <c r="G56" s="342"/>
      <c r="H56" s="342"/>
      <c r="I56" s="342"/>
      <c r="J56" s="342"/>
    </row>
    <row r="57" spans="1:10" s="3" customFormat="1" ht="22.5" x14ac:dyDescent="0.25">
      <c r="A57" s="346"/>
      <c r="B57" s="346"/>
      <c r="C57" s="341" t="s">
        <v>47</v>
      </c>
      <c r="D57" s="350" t="s">
        <v>320</v>
      </c>
      <c r="E57" s="357" t="s">
        <v>92</v>
      </c>
      <c r="F57" s="191" t="s">
        <v>180</v>
      </c>
      <c r="G57" s="192">
        <v>2010</v>
      </c>
      <c r="H57" s="192">
        <v>2012</v>
      </c>
      <c r="I57" s="227">
        <v>2015</v>
      </c>
      <c r="J57" s="192">
        <v>2017</v>
      </c>
    </row>
    <row r="58" spans="1:10" s="3" customFormat="1" ht="45.75" thickBot="1" x14ac:dyDescent="0.3">
      <c r="A58" s="346"/>
      <c r="B58" s="347"/>
      <c r="C58" s="342"/>
      <c r="D58" s="351"/>
      <c r="E58" s="358"/>
      <c r="F58" s="193" t="s">
        <v>196</v>
      </c>
      <c r="G58" s="194">
        <v>2012</v>
      </c>
      <c r="H58" s="194">
        <v>2012</v>
      </c>
      <c r="I58" s="230">
        <v>2017</v>
      </c>
      <c r="J58" s="194">
        <v>2017</v>
      </c>
    </row>
    <row r="59" spans="1:10" s="3" customFormat="1" ht="21.75" customHeight="1" x14ac:dyDescent="0.25">
      <c r="A59" s="346"/>
      <c r="B59" s="361" t="s">
        <v>64</v>
      </c>
      <c r="C59" s="341" t="s">
        <v>48</v>
      </c>
      <c r="D59" s="350" t="s">
        <v>80</v>
      </c>
      <c r="E59" s="357" t="s">
        <v>20</v>
      </c>
      <c r="F59" s="348" t="s">
        <v>187</v>
      </c>
      <c r="G59" s="341">
        <v>2012</v>
      </c>
      <c r="H59" s="341">
        <v>2012</v>
      </c>
      <c r="I59" s="341">
        <v>2017</v>
      </c>
      <c r="J59" s="341">
        <v>2017</v>
      </c>
    </row>
    <row r="60" spans="1:10" s="3" customFormat="1" ht="27" customHeight="1" thickBot="1" x14ac:dyDescent="0.3">
      <c r="A60" s="346"/>
      <c r="B60" s="362"/>
      <c r="C60" s="342"/>
      <c r="D60" s="351"/>
      <c r="E60" s="358"/>
      <c r="F60" s="349"/>
      <c r="G60" s="342"/>
      <c r="H60" s="342"/>
      <c r="I60" s="342"/>
      <c r="J60" s="342"/>
    </row>
    <row r="61" spans="1:10" s="3" customFormat="1" x14ac:dyDescent="0.25">
      <c r="A61" s="346"/>
      <c r="B61" s="362"/>
      <c r="C61" s="341" t="s">
        <v>49</v>
      </c>
      <c r="D61" s="350" t="s">
        <v>81</v>
      </c>
      <c r="E61" s="357" t="s">
        <v>93</v>
      </c>
      <c r="F61" s="348" t="s">
        <v>131</v>
      </c>
      <c r="G61" s="341">
        <v>2017</v>
      </c>
      <c r="H61" s="341">
        <v>2017</v>
      </c>
      <c r="I61" s="341">
        <v>2017</v>
      </c>
      <c r="J61" s="341">
        <v>2017</v>
      </c>
    </row>
    <row r="62" spans="1:10" s="3" customFormat="1" ht="15.75" thickBot="1" x14ac:dyDescent="0.3">
      <c r="A62" s="346"/>
      <c r="B62" s="363"/>
      <c r="C62" s="342"/>
      <c r="D62" s="351"/>
      <c r="E62" s="358"/>
      <c r="F62" s="349"/>
      <c r="G62" s="342"/>
      <c r="H62" s="342"/>
      <c r="I62" s="342"/>
      <c r="J62" s="342"/>
    </row>
    <row r="63" spans="1:10" s="3" customFormat="1" x14ac:dyDescent="0.25">
      <c r="A63" s="346"/>
      <c r="B63" s="359" t="s">
        <v>65</v>
      </c>
      <c r="C63" s="348" t="s">
        <v>50</v>
      </c>
      <c r="D63" s="350" t="s">
        <v>82</v>
      </c>
      <c r="E63" s="352" t="s">
        <v>95</v>
      </c>
      <c r="F63" s="348" t="s">
        <v>131</v>
      </c>
      <c r="G63" s="341">
        <v>2017</v>
      </c>
      <c r="H63" s="341">
        <v>2017</v>
      </c>
      <c r="I63" s="341">
        <v>2017</v>
      </c>
      <c r="J63" s="341">
        <v>2017</v>
      </c>
    </row>
    <row r="64" spans="1:10" s="3" customFormat="1" ht="15.75" thickBot="1" x14ac:dyDescent="0.3">
      <c r="A64" s="346"/>
      <c r="B64" s="346"/>
      <c r="C64" s="349"/>
      <c r="D64" s="351"/>
      <c r="E64" s="353"/>
      <c r="F64" s="349"/>
      <c r="G64" s="342"/>
      <c r="H64" s="342"/>
      <c r="I64" s="342"/>
      <c r="J64" s="342"/>
    </row>
    <row r="65" spans="1:10" s="3" customFormat="1" x14ac:dyDescent="0.25">
      <c r="A65" s="346"/>
      <c r="B65" s="346"/>
      <c r="C65" s="348" t="s">
        <v>51</v>
      </c>
      <c r="D65" s="350" t="s">
        <v>83</v>
      </c>
      <c r="E65" s="352" t="s">
        <v>94</v>
      </c>
      <c r="F65" s="348" t="s">
        <v>131</v>
      </c>
      <c r="G65" s="341">
        <v>2017</v>
      </c>
      <c r="H65" s="341">
        <v>2017</v>
      </c>
      <c r="I65" s="341">
        <v>2017</v>
      </c>
      <c r="J65" s="341">
        <v>2017</v>
      </c>
    </row>
    <row r="66" spans="1:10" s="3" customFormat="1" ht="15.75" thickBot="1" x14ac:dyDescent="0.3">
      <c r="A66" s="346"/>
      <c r="B66" s="346"/>
      <c r="C66" s="360"/>
      <c r="D66" s="351"/>
      <c r="E66" s="353"/>
      <c r="F66" s="349"/>
      <c r="G66" s="342"/>
      <c r="H66" s="342"/>
      <c r="I66" s="342"/>
      <c r="J66" s="342"/>
    </row>
    <row r="67" spans="1:10" x14ac:dyDescent="0.25">
      <c r="A67" s="255" t="s">
        <v>104</v>
      </c>
      <c r="B67" s="256"/>
      <c r="C67" s="257"/>
      <c r="D67" s="261" t="s">
        <v>105</v>
      </c>
      <c r="E67" s="263" t="s">
        <v>106</v>
      </c>
      <c r="F67" s="265" t="s">
        <v>345</v>
      </c>
      <c r="G67" s="269" t="s">
        <v>0</v>
      </c>
      <c r="H67" s="269" t="s">
        <v>1</v>
      </c>
      <c r="I67" s="269" t="s">
        <v>2</v>
      </c>
      <c r="J67" s="269" t="s">
        <v>388</v>
      </c>
    </row>
    <row r="68" spans="1:10" ht="15.75" thickBot="1" x14ac:dyDescent="0.3">
      <c r="A68" s="258"/>
      <c r="B68" s="259"/>
      <c r="C68" s="260"/>
      <c r="D68" s="262"/>
      <c r="E68" s="264"/>
      <c r="F68" s="266"/>
      <c r="G68" s="270"/>
      <c r="H68" s="270"/>
      <c r="I68" s="270"/>
      <c r="J68" s="270"/>
    </row>
    <row r="70" spans="1:10" x14ac:dyDescent="0.25">
      <c r="A70" s="5" t="s">
        <v>103</v>
      </c>
    </row>
    <row r="71" spans="1:10" x14ac:dyDescent="0.25">
      <c r="A71" s="4" t="s">
        <v>88</v>
      </c>
    </row>
    <row r="72" spans="1:10" x14ac:dyDescent="0.25">
      <c r="A72" s="4" t="s">
        <v>108</v>
      </c>
    </row>
    <row r="73" spans="1:10" x14ac:dyDescent="0.25">
      <c r="A73" s="4" t="s">
        <v>87</v>
      </c>
    </row>
    <row r="74" spans="1:10" x14ac:dyDescent="0.25">
      <c r="A74" s="4" t="s">
        <v>86</v>
      </c>
    </row>
    <row r="75" spans="1:10" x14ac:dyDescent="0.25">
      <c r="A75" s="4" t="s">
        <v>84</v>
      </c>
    </row>
    <row r="76" spans="1:10" x14ac:dyDescent="0.25">
      <c r="A76" s="4" t="s">
        <v>85</v>
      </c>
    </row>
    <row r="77" spans="1:10" x14ac:dyDescent="0.25">
      <c r="A77" s="4" t="s">
        <v>107</v>
      </c>
    </row>
    <row r="78" spans="1:10" x14ac:dyDescent="0.25">
      <c r="A78" s="4" t="s">
        <v>209</v>
      </c>
    </row>
    <row r="79" spans="1:10" x14ac:dyDescent="0.25">
      <c r="A79" s="4"/>
    </row>
  </sheetData>
  <sortState ref="A69:A76">
    <sortCondition ref="A69:A76"/>
  </sortState>
  <mergeCells count="254">
    <mergeCell ref="J67:J68"/>
    <mergeCell ref="J7:J8"/>
    <mergeCell ref="J47:J48"/>
    <mergeCell ref="J49:J50"/>
    <mergeCell ref="J51:J52"/>
    <mergeCell ref="J53:J54"/>
    <mergeCell ref="J55:J56"/>
    <mergeCell ref="J59:J60"/>
    <mergeCell ref="J61:J62"/>
    <mergeCell ref="J63:J64"/>
    <mergeCell ref="J65:J66"/>
    <mergeCell ref="J27:J28"/>
    <mergeCell ref="J29:J30"/>
    <mergeCell ref="J31:J32"/>
    <mergeCell ref="J33:J34"/>
    <mergeCell ref="J37:J38"/>
    <mergeCell ref="J39:J40"/>
    <mergeCell ref="J41:J42"/>
    <mergeCell ref="J43:J44"/>
    <mergeCell ref="J45:J46"/>
    <mergeCell ref="J9:J10"/>
    <mergeCell ref="J11:J12"/>
    <mergeCell ref="J13:J14"/>
    <mergeCell ref="J15:J16"/>
    <mergeCell ref="H7:H8"/>
    <mergeCell ref="I7:I8"/>
    <mergeCell ref="F51:F52"/>
    <mergeCell ref="H17:H18"/>
    <mergeCell ref="I17:I18"/>
    <mergeCell ref="I11:I12"/>
    <mergeCell ref="H25:H26"/>
    <mergeCell ref="I25:I26"/>
    <mergeCell ref="G21:G22"/>
    <mergeCell ref="H21:H22"/>
    <mergeCell ref="I21:I22"/>
    <mergeCell ref="G17:G18"/>
    <mergeCell ref="I23:I24"/>
    <mergeCell ref="I19:I20"/>
    <mergeCell ref="H9:H10"/>
    <mergeCell ref="I9:I10"/>
    <mergeCell ref="H15:H16"/>
    <mergeCell ref="I15:I16"/>
    <mergeCell ref="H11:H12"/>
    <mergeCell ref="F43:F44"/>
    <mergeCell ref="H51:H52"/>
    <mergeCell ref="I51:I52"/>
    <mergeCell ref="H45:H46"/>
    <mergeCell ref="I45:I46"/>
    <mergeCell ref="H43:H44"/>
    <mergeCell ref="I31:I32"/>
    <mergeCell ref="J17:J18"/>
    <mergeCell ref="J19:J20"/>
    <mergeCell ref="J21:J22"/>
    <mergeCell ref="J23:J24"/>
    <mergeCell ref="J25:J26"/>
    <mergeCell ref="F29:F30"/>
    <mergeCell ref="F31:F32"/>
    <mergeCell ref="F33:F34"/>
    <mergeCell ref="F39:F40"/>
    <mergeCell ref="F37:F38"/>
    <mergeCell ref="I41:I42"/>
    <mergeCell ref="G37:G38"/>
    <mergeCell ref="H37:H38"/>
    <mergeCell ref="I37:I38"/>
    <mergeCell ref="H29:H30"/>
    <mergeCell ref="I29:I30"/>
    <mergeCell ref="I39:I40"/>
    <mergeCell ref="B59:B62"/>
    <mergeCell ref="C59:C60"/>
    <mergeCell ref="D59:D60"/>
    <mergeCell ref="E59:E60"/>
    <mergeCell ref="G59:G60"/>
    <mergeCell ref="H59:H60"/>
    <mergeCell ref="G65:G66"/>
    <mergeCell ref="H65:H66"/>
    <mergeCell ref="I65:I66"/>
    <mergeCell ref="F65:F66"/>
    <mergeCell ref="I63:I64"/>
    <mergeCell ref="C55:C56"/>
    <mergeCell ref="D55:D56"/>
    <mergeCell ref="E55:E56"/>
    <mergeCell ref="G55:G56"/>
    <mergeCell ref="H55:H56"/>
    <mergeCell ref="I55:I56"/>
    <mergeCell ref="F61:F62"/>
    <mergeCell ref="F63:F64"/>
    <mergeCell ref="F55:F56"/>
    <mergeCell ref="F59:F60"/>
    <mergeCell ref="C63:C64"/>
    <mergeCell ref="D63:D64"/>
    <mergeCell ref="E63:E64"/>
    <mergeCell ref="I59:I60"/>
    <mergeCell ref="C61:C62"/>
    <mergeCell ref="D61:D62"/>
    <mergeCell ref="E61:E62"/>
    <mergeCell ref="G61:G62"/>
    <mergeCell ref="H61:H62"/>
    <mergeCell ref="I61:I62"/>
    <mergeCell ref="E39:E40"/>
    <mergeCell ref="G39:G40"/>
    <mergeCell ref="H39:H40"/>
    <mergeCell ref="A53:A66"/>
    <mergeCell ref="B53:B58"/>
    <mergeCell ref="C53:C54"/>
    <mergeCell ref="D53:D54"/>
    <mergeCell ref="E53:E54"/>
    <mergeCell ref="G53:G54"/>
    <mergeCell ref="H53:H54"/>
    <mergeCell ref="B47:B52"/>
    <mergeCell ref="G47:G48"/>
    <mergeCell ref="H47:H48"/>
    <mergeCell ref="C51:C52"/>
    <mergeCell ref="C57:C58"/>
    <mergeCell ref="D57:D58"/>
    <mergeCell ref="E57:E58"/>
    <mergeCell ref="F53:F54"/>
    <mergeCell ref="G63:G64"/>
    <mergeCell ref="H63:H64"/>
    <mergeCell ref="B63:B66"/>
    <mergeCell ref="C65:C66"/>
    <mergeCell ref="D65:D66"/>
    <mergeCell ref="E65:E66"/>
    <mergeCell ref="I53:I54"/>
    <mergeCell ref="I47:I48"/>
    <mergeCell ref="C49:C50"/>
    <mergeCell ref="D49:D50"/>
    <mergeCell ref="E49:E50"/>
    <mergeCell ref="G49:G50"/>
    <mergeCell ref="H49:H50"/>
    <mergeCell ref="I49:I50"/>
    <mergeCell ref="F47:F48"/>
    <mergeCell ref="F49:F50"/>
    <mergeCell ref="C47:C48"/>
    <mergeCell ref="D47:D48"/>
    <mergeCell ref="C27:C28"/>
    <mergeCell ref="D27:D28"/>
    <mergeCell ref="B43:B46"/>
    <mergeCell ref="D51:D52"/>
    <mergeCell ref="E51:E52"/>
    <mergeCell ref="G51:G52"/>
    <mergeCell ref="C45:C46"/>
    <mergeCell ref="D45:D46"/>
    <mergeCell ref="E45:E46"/>
    <mergeCell ref="G45:G46"/>
    <mergeCell ref="F45:F46"/>
    <mergeCell ref="C43:C44"/>
    <mergeCell ref="D43:D44"/>
    <mergeCell ref="E43:E44"/>
    <mergeCell ref="G43:G44"/>
    <mergeCell ref="D33:D34"/>
    <mergeCell ref="C41:C42"/>
    <mergeCell ref="D41:D42"/>
    <mergeCell ref="E41:E42"/>
    <mergeCell ref="G41:G42"/>
    <mergeCell ref="D37:D38"/>
    <mergeCell ref="E37:E38"/>
    <mergeCell ref="C33:C34"/>
    <mergeCell ref="E47:E48"/>
    <mergeCell ref="G9:G10"/>
    <mergeCell ref="D15:D16"/>
    <mergeCell ref="E15:E16"/>
    <mergeCell ref="G15:G16"/>
    <mergeCell ref="B21:B24"/>
    <mergeCell ref="C21:C22"/>
    <mergeCell ref="D21:D22"/>
    <mergeCell ref="E21:E22"/>
    <mergeCell ref="C23:C24"/>
    <mergeCell ref="D23:D24"/>
    <mergeCell ref="E23:E24"/>
    <mergeCell ref="G23:G24"/>
    <mergeCell ref="F23:F24"/>
    <mergeCell ref="F21:F22"/>
    <mergeCell ref="G19:G20"/>
    <mergeCell ref="F17:F18"/>
    <mergeCell ref="F19:F20"/>
    <mergeCell ref="B11:B16"/>
    <mergeCell ref="C11:C12"/>
    <mergeCell ref="D11:D12"/>
    <mergeCell ref="E11:E12"/>
    <mergeCell ref="C15:C16"/>
    <mergeCell ref="C19:C20"/>
    <mergeCell ref="D19:D20"/>
    <mergeCell ref="F7:F8"/>
    <mergeCell ref="F11:F12"/>
    <mergeCell ref="F13:F14"/>
    <mergeCell ref="F15:F16"/>
    <mergeCell ref="G11:G12"/>
    <mergeCell ref="E27:E28"/>
    <mergeCell ref="G27:G28"/>
    <mergeCell ref="H27:H28"/>
    <mergeCell ref="A17:A24"/>
    <mergeCell ref="B17:B20"/>
    <mergeCell ref="C17:C18"/>
    <mergeCell ref="D17:D18"/>
    <mergeCell ref="E17:E18"/>
    <mergeCell ref="C9:C10"/>
    <mergeCell ref="D9:D10"/>
    <mergeCell ref="E9:E10"/>
    <mergeCell ref="H23:H24"/>
    <mergeCell ref="H19:H20"/>
    <mergeCell ref="A7:A16"/>
    <mergeCell ref="B7:B10"/>
    <mergeCell ref="C7:C8"/>
    <mergeCell ref="D7:D8"/>
    <mergeCell ref="E7:E8"/>
    <mergeCell ref="G7:G8"/>
    <mergeCell ref="E19:E20"/>
    <mergeCell ref="A37:A52"/>
    <mergeCell ref="B37:B42"/>
    <mergeCell ref="C37:C38"/>
    <mergeCell ref="H13:H14"/>
    <mergeCell ref="I13:I14"/>
    <mergeCell ref="E13:E14"/>
    <mergeCell ref="G13:G14"/>
    <mergeCell ref="C13:C14"/>
    <mergeCell ref="D13:D14"/>
    <mergeCell ref="I27:I28"/>
    <mergeCell ref="F25:F26"/>
    <mergeCell ref="F27:F28"/>
    <mergeCell ref="A25:A30"/>
    <mergeCell ref="B25:B28"/>
    <mergeCell ref="C25:C26"/>
    <mergeCell ref="D25:D26"/>
    <mergeCell ref="E25:E26"/>
    <mergeCell ref="G25:G26"/>
    <mergeCell ref="B29:B30"/>
    <mergeCell ref="C29:C30"/>
    <mergeCell ref="D29:D30"/>
    <mergeCell ref="E29:E30"/>
    <mergeCell ref="G29:G30"/>
    <mergeCell ref="A67:C68"/>
    <mergeCell ref="D67:D68"/>
    <mergeCell ref="E67:E68"/>
    <mergeCell ref="F67:F68"/>
    <mergeCell ref="G33:G34"/>
    <mergeCell ref="H33:H34"/>
    <mergeCell ref="I33:I34"/>
    <mergeCell ref="G67:G68"/>
    <mergeCell ref="H67:H68"/>
    <mergeCell ref="I67:I68"/>
    <mergeCell ref="E33:E34"/>
    <mergeCell ref="A31:A36"/>
    <mergeCell ref="B31:B34"/>
    <mergeCell ref="C31:C32"/>
    <mergeCell ref="B35:B36"/>
    <mergeCell ref="C39:C40"/>
    <mergeCell ref="D39:D40"/>
    <mergeCell ref="H41:H42"/>
    <mergeCell ref="F41:F42"/>
    <mergeCell ref="I43:I44"/>
    <mergeCell ref="E31:E32"/>
    <mergeCell ref="D31:D32"/>
    <mergeCell ref="G31:G32"/>
    <mergeCell ref="H31:H32"/>
  </mergeCells>
  <hyperlinks>
    <hyperlink ref="D7:D8" location="'E1'!A1" display="Tasa de empleo equivalente a tiempo completo. "/>
    <hyperlink ref="D9:D10" location="'E2'!B2" display="Duración de la vida laboral"/>
    <hyperlink ref="D11:D12" location="'E3'!B2" display="Población ocupada en Educación, Sanidad y Servicos Sociales"/>
    <hyperlink ref="D13:D14" location="'E4'!B2" display="Flexibilidad laboral por razones personales y familiares"/>
    <hyperlink ref="D15:D16" location="'E5'!B2" display="Índice de Expectativas profesionales"/>
    <hyperlink ref="D17:D18" location="'D1'!B2" display="Salario Bruto mensual medio (en Paridad de Poder de Compra)"/>
    <hyperlink ref="D19:D20" location="'D2'!B2" display="Renta neta equivalente media (en Paridad de Poder de Compra). Población de 16 o más años"/>
    <hyperlink ref="D21:D22" location="'D3'!B2" display="Población de 16 o más años que no se encuentra en riesgo de pobreza"/>
    <hyperlink ref="D23:D24" location="'D4'!B2" display="Distribución de los ingresos S20/S80 en la población de 16 o más años"/>
    <hyperlink ref="D25:D26" location="'C1'!B2" display="Población titulada en educación superior"/>
    <hyperlink ref="D27:D28" location="'C2'!B2" display="Participación en la educación formal e informal"/>
    <hyperlink ref="D29:D30" location="'C3'!B2" display="Estudiantes Universitarios en las ramas de Educación, Salud y bienestar, Humanidades y Arte"/>
    <hyperlink ref="D53:D54" location="'S1'!B2" display="Autopercepción de la salud como buena o muy buena"/>
    <hyperlink ref="D55:D56" location="'S2'!B2" display="Esperanza de vida al nacimiento"/>
    <hyperlink ref="D57:D58" location="'S3'!B2" display="Años de vida con buena salud"/>
    <hyperlink ref="D59:D60" location="'S4'!B2" display="Población que no fuma ni bebe en exceso"/>
    <hyperlink ref="D61:D62" location="'S5'!B2" display="Población que hace ejercicio o consume frutas y verduras"/>
    <hyperlink ref="D63:D64" location="'S6'!B2" display="Población sin necesidades insatisfechas de atención médica"/>
    <hyperlink ref="D65:D66" location="'S7'!B2" display="Población sin necesidades insatisfechas de atención odontológica"/>
    <hyperlink ref="D45:D46" location="'P5'!B2" display="Participación  en el Consejo de Gobierno del Banco de España"/>
    <hyperlink ref="D47:D48" location="'P6'!B2" display="Participación en las decisiones de financiación pública de I+D"/>
    <hyperlink ref="D49:D50" location="'P7'!B2" display="Participación en la  gestión de medios públicos de información"/>
    <hyperlink ref="D51:D52" location="'P8'!B2" display="Participación en los órganos directivos de las federaciones deportivas destacadas"/>
    <hyperlink ref="D31:D32" location="'T1'!B2" display="Participación en el cuidado de menores o mayores o personas discapacitadas"/>
    <hyperlink ref="D33:D34" location="'T2'!B2" display="Participación en tareas de cocina y otras tareas del hogar"/>
    <hyperlink ref="D35" location="'T3'!B2" display="Participación en actividades deportivas, culturales y de ocio"/>
    <hyperlink ref="D36" location="'T4'!B2" display="Participación en actividades de voluntariado y benéficas"/>
    <hyperlink ref="D37:D38" location="'P1'!B2" display="Participación en el Gobierno de Navarra"/>
  </hyperlinks>
  <pageMargins left="0.59055118110236227" right="0.31496062992125984" top="0.74803149606299213" bottom="0.74803149606299213" header="0.31496062992125984" footer="0.31496062992125984"/>
  <pageSetup paperSize="9" scale="85" orientation="landscape"/>
  <headerFooter>
    <oddHeader xml:space="preserve">&amp;R&amp;"-,Negrita"Nastat. ÍNDICE DE IGUALDAD DE GÉNERO 2018&amp;"-,Normal"
</oddHeader>
    <oddFooter>&amp;CPágina &amp;P de &amp;N</oddFooter>
  </headerFooter>
  <rowBreaks count="2" manualBreakCount="2">
    <brk id="30" max="16383" man="1"/>
    <brk id="52" max="16383" man="1"/>
  </rowBreaks>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DC019"/>
  </sheetPr>
  <dimension ref="A1:F24"/>
  <sheetViews>
    <sheetView showGridLines="0" topLeftCell="A16" zoomScale="145" zoomScaleNormal="145" zoomScalePageLayoutView="145" workbookViewId="0">
      <selection activeCell="F21" sqref="F21"/>
    </sheetView>
  </sheetViews>
  <sheetFormatPr baseColWidth="10" defaultColWidth="11.42578125" defaultRowHeight="15.75" x14ac:dyDescent="0.25"/>
  <cols>
    <col min="1" max="1" width="0.85546875" style="6" customWidth="1"/>
    <col min="2" max="2" width="44.140625" style="6" customWidth="1"/>
    <col min="3" max="16384" width="11.42578125" style="6"/>
  </cols>
  <sheetData>
    <row r="1" spans="1:6" ht="69" customHeight="1" x14ac:dyDescent="0.25">
      <c r="A1" s="6" t="s">
        <v>144</v>
      </c>
    </row>
    <row r="2" spans="1:6" x14ac:dyDescent="0.25">
      <c r="B2" s="367" t="str">
        <f>+Indicadores!D23</f>
        <v xml:space="preserve">Distribución de los ingresos S20/S80 </v>
      </c>
      <c r="C2" s="367"/>
      <c r="D2" s="367"/>
      <c r="E2" s="367"/>
    </row>
    <row r="5" spans="1:6" ht="12.75" customHeight="1" x14ac:dyDescent="0.25">
      <c r="B5" s="12" t="s">
        <v>109</v>
      </c>
      <c r="C5" s="12">
        <v>2010</v>
      </c>
      <c r="D5" s="12">
        <v>2012</v>
      </c>
      <c r="E5" s="12">
        <v>2015</v>
      </c>
      <c r="F5" s="12">
        <v>2017</v>
      </c>
    </row>
    <row r="6" spans="1:6" ht="12.75" customHeight="1" x14ac:dyDescent="0.25">
      <c r="B6" s="13" t="s">
        <v>288</v>
      </c>
      <c r="C6" s="13">
        <v>2013</v>
      </c>
      <c r="D6" s="13">
        <v>2013</v>
      </c>
      <c r="E6" s="13">
        <v>2015</v>
      </c>
      <c r="F6" s="13">
        <v>2017</v>
      </c>
    </row>
    <row r="7" spans="1:6" ht="12.75" customHeight="1" x14ac:dyDescent="0.25">
      <c r="B7" s="11" t="s">
        <v>149</v>
      </c>
      <c r="C7" s="14">
        <v>5.62</v>
      </c>
      <c r="D7" s="14">
        <v>5.62</v>
      </c>
      <c r="E7" s="14">
        <v>6.08</v>
      </c>
      <c r="F7" s="14">
        <v>5.71</v>
      </c>
    </row>
    <row r="8" spans="1:6" ht="12.75" customHeight="1" x14ac:dyDescent="0.25">
      <c r="B8" s="11" t="s">
        <v>150</v>
      </c>
      <c r="C8" s="14">
        <v>5.36</v>
      </c>
      <c r="D8" s="14">
        <v>5.36</v>
      </c>
      <c r="E8" s="14">
        <v>5.85</v>
      </c>
      <c r="F8" s="14">
        <v>5.26</v>
      </c>
    </row>
    <row r="9" spans="1:6" ht="12.75" customHeight="1" x14ac:dyDescent="0.25">
      <c r="B9" s="11" t="s">
        <v>151</v>
      </c>
      <c r="C9" s="14">
        <v>5.52</v>
      </c>
      <c r="D9" s="14">
        <v>5.52</v>
      </c>
      <c r="E9" s="14">
        <v>5.98</v>
      </c>
      <c r="F9" s="14">
        <v>5.5</v>
      </c>
    </row>
    <row r="10" spans="1:6" ht="12.75" customHeight="1" x14ac:dyDescent="0.25">
      <c r="B10" s="11" t="s">
        <v>152</v>
      </c>
      <c r="C10" s="14">
        <f t="shared" ref="C10:F12" si="0">1/C7*100</f>
        <v>17.793594306049823</v>
      </c>
      <c r="D10" s="14">
        <f t="shared" si="0"/>
        <v>17.793594306049823</v>
      </c>
      <c r="E10" s="14">
        <f t="shared" si="0"/>
        <v>16.447368421052634</v>
      </c>
      <c r="F10" s="14">
        <f t="shared" si="0"/>
        <v>17.513134851138354</v>
      </c>
    </row>
    <row r="11" spans="1:6" ht="12.75" customHeight="1" x14ac:dyDescent="0.25">
      <c r="B11" s="11" t="s">
        <v>153</v>
      </c>
      <c r="C11" s="14">
        <f t="shared" si="0"/>
        <v>18.656716417910445</v>
      </c>
      <c r="D11" s="14">
        <f t="shared" si="0"/>
        <v>18.656716417910445</v>
      </c>
      <c r="E11" s="14">
        <f t="shared" si="0"/>
        <v>17.094017094017094</v>
      </c>
      <c r="F11" s="14">
        <f t="shared" si="0"/>
        <v>19.011406844106464</v>
      </c>
    </row>
    <row r="12" spans="1:6" ht="12.75" customHeight="1" thickBot="1" x14ac:dyDescent="0.3">
      <c r="B12" s="24" t="s">
        <v>154</v>
      </c>
      <c r="C12" s="86">
        <f t="shared" si="0"/>
        <v>18.115942028985511</v>
      </c>
      <c r="D12" s="86">
        <f t="shared" si="0"/>
        <v>18.115942028985511</v>
      </c>
      <c r="E12" s="86">
        <f t="shared" si="0"/>
        <v>16.722408026755854</v>
      </c>
      <c r="F12" s="86">
        <f t="shared" si="0"/>
        <v>18.181818181818183</v>
      </c>
    </row>
    <row r="13" spans="1:6" ht="12.75" customHeight="1" x14ac:dyDescent="0.25">
      <c r="B13" s="19" t="s">
        <v>295</v>
      </c>
      <c r="C13" s="8"/>
      <c r="D13" s="8"/>
      <c r="E13" s="8"/>
    </row>
    <row r="14" spans="1:6" ht="12.75" customHeight="1" x14ac:dyDescent="0.25">
      <c r="B14" s="19"/>
      <c r="C14" s="8"/>
      <c r="D14" s="8"/>
      <c r="E14" s="8"/>
    </row>
    <row r="15" spans="1:6" ht="24" customHeight="1" x14ac:dyDescent="0.25">
      <c r="B15" s="370"/>
      <c r="C15" s="370"/>
      <c r="D15" s="370"/>
      <c r="E15" s="370"/>
    </row>
    <row r="17" spans="2:6" x14ac:dyDescent="0.25">
      <c r="B17" s="12" t="s">
        <v>148</v>
      </c>
      <c r="C17" s="12">
        <v>2010</v>
      </c>
      <c r="D17" s="12">
        <v>2012</v>
      </c>
      <c r="E17" s="12">
        <v>2015</v>
      </c>
      <c r="F17" s="12">
        <v>2017</v>
      </c>
    </row>
    <row r="18" spans="2:6" x14ac:dyDescent="0.25">
      <c r="B18" s="11" t="s">
        <v>114</v>
      </c>
      <c r="C18" s="14">
        <v>29.8</v>
      </c>
      <c r="D18" s="14">
        <v>29.8</v>
      </c>
      <c r="E18" s="14">
        <v>29.8</v>
      </c>
      <c r="F18" s="14">
        <v>29.8</v>
      </c>
    </row>
    <row r="19" spans="2:6" x14ac:dyDescent="0.25">
      <c r="B19" s="11" t="s">
        <v>115</v>
      </c>
      <c r="C19" s="14">
        <f>+C10</f>
        <v>17.793594306049823</v>
      </c>
      <c r="D19" s="14">
        <f t="shared" ref="D19:E19" si="1">+D10</f>
        <v>17.793594306049823</v>
      </c>
      <c r="E19" s="14">
        <f t="shared" si="1"/>
        <v>16.447368421052634</v>
      </c>
      <c r="F19" s="14">
        <f t="shared" ref="F19" si="2">+F10</f>
        <v>17.513134851138354</v>
      </c>
    </row>
    <row r="20" spans="2:6" x14ac:dyDescent="0.25">
      <c r="B20" s="11" t="s">
        <v>116</v>
      </c>
      <c r="C20" s="14">
        <f t="shared" ref="C20:E21" si="3">+C11</f>
        <v>18.656716417910445</v>
      </c>
      <c r="D20" s="14">
        <f t="shared" si="3"/>
        <v>18.656716417910445</v>
      </c>
      <c r="E20" s="14">
        <f t="shared" si="3"/>
        <v>17.094017094017094</v>
      </c>
      <c r="F20" s="14">
        <f t="shared" ref="F20" si="4">+F11</f>
        <v>19.011406844106464</v>
      </c>
    </row>
    <row r="21" spans="2:6" x14ac:dyDescent="0.25">
      <c r="B21" s="11" t="s">
        <v>117</v>
      </c>
      <c r="C21" s="14">
        <f>+C12</f>
        <v>18.115942028985511</v>
      </c>
      <c r="D21" s="14">
        <f t="shared" si="3"/>
        <v>18.115942028985511</v>
      </c>
      <c r="E21" s="14">
        <f t="shared" si="3"/>
        <v>16.722408026755854</v>
      </c>
      <c r="F21" s="14">
        <f t="shared" ref="F21" si="5">+F12</f>
        <v>18.181818181818183</v>
      </c>
    </row>
    <row r="22" spans="2:6" x14ac:dyDescent="0.25">
      <c r="B22" s="15" t="s">
        <v>124</v>
      </c>
      <c r="C22" s="16">
        <f>1-ABS((C19/AVERAGE(C19:C20))-1)</f>
        <v>0.97632058287795986</v>
      </c>
      <c r="D22" s="16">
        <f t="shared" ref="D22:E22" si="6">1-ABS((D19/AVERAGE(D19:D20))-1)</f>
        <v>0.97632058287795986</v>
      </c>
      <c r="E22" s="16">
        <f t="shared" si="6"/>
        <v>0.98072087175188605</v>
      </c>
      <c r="F22" s="16">
        <f t="shared" ref="F22" si="7">1-ABS((F19/AVERAGE(F19:F20))-1)</f>
        <v>0.95897903372834992</v>
      </c>
    </row>
    <row r="23" spans="2:6" x14ac:dyDescent="0.25">
      <c r="B23" s="15" t="s">
        <v>394</v>
      </c>
      <c r="C23" s="16">
        <f>(C21/C18)^(1/2)</f>
        <v>0.7796906551647208</v>
      </c>
      <c r="D23" s="16">
        <f t="shared" ref="D23:E23" si="8">(D21/D18)^(1/2)</f>
        <v>0.7796906551647208</v>
      </c>
      <c r="E23" s="16">
        <f t="shared" si="8"/>
        <v>0.74910255090363342</v>
      </c>
      <c r="F23" s="16">
        <f t="shared" ref="F23" si="9">(F21/F18)^(1/2)</f>
        <v>0.78110698813072366</v>
      </c>
    </row>
    <row r="24" spans="2:6" x14ac:dyDescent="0.25">
      <c r="B24" s="17" t="s">
        <v>395</v>
      </c>
      <c r="C24" s="18">
        <f>1+(C23*C22)*99</f>
        <v>76.361575456576944</v>
      </c>
      <c r="D24" s="18">
        <f t="shared" ref="D24:E24" si="10">1+(D23*D22)*99</f>
        <v>76.361575456576944</v>
      </c>
      <c r="E24" s="18">
        <f t="shared" si="10"/>
        <v>73.73139016862352</v>
      </c>
      <c r="F24" s="18">
        <f t="shared" ref="F24" si="11">1+(F23*F22)*99</f>
        <v>75.157457246890246</v>
      </c>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B2D799"/>
  </sheetPr>
  <dimension ref="A1:L24"/>
  <sheetViews>
    <sheetView showGridLines="0" topLeftCell="A16" zoomScale="145" zoomScaleNormal="145" zoomScalePageLayoutView="145" workbookViewId="0">
      <selection activeCell="B17" sqref="B17:F17"/>
    </sheetView>
  </sheetViews>
  <sheetFormatPr baseColWidth="10" defaultColWidth="11.42578125" defaultRowHeight="15.75" x14ac:dyDescent="0.25"/>
  <cols>
    <col min="1" max="1" width="0.85546875" style="6" customWidth="1"/>
    <col min="2" max="2" width="44.140625" style="6" customWidth="1"/>
    <col min="3" max="16384" width="11.42578125" style="6"/>
  </cols>
  <sheetData>
    <row r="1" spans="1:12" ht="69" customHeight="1" x14ac:dyDescent="0.25">
      <c r="A1" s="6" t="s">
        <v>144</v>
      </c>
    </row>
    <row r="2" spans="1:12" x14ac:dyDescent="0.25">
      <c r="B2" s="367" t="str">
        <f>+Indicadores!D25</f>
        <v>Población titulada en educación superior</v>
      </c>
      <c r="C2" s="367"/>
      <c r="D2" s="367"/>
      <c r="E2" s="367"/>
      <c r="F2" s="195"/>
      <c r="H2" s="29" t="s">
        <v>166</v>
      </c>
      <c r="I2" s="29"/>
      <c r="J2" s="29"/>
      <c r="K2" s="29"/>
      <c r="L2" s="29"/>
    </row>
    <row r="5" spans="1:12" ht="12.75" customHeight="1" x14ac:dyDescent="0.25">
      <c r="B5" s="12" t="s">
        <v>109</v>
      </c>
      <c r="C5" s="12">
        <v>2010</v>
      </c>
      <c r="D5" s="12">
        <v>2012</v>
      </c>
      <c r="E5" s="12">
        <v>2015</v>
      </c>
      <c r="F5" s="12">
        <v>2017</v>
      </c>
      <c r="G5" s="199"/>
    </row>
    <row r="6" spans="1:12" ht="12.75" customHeight="1" x14ac:dyDescent="0.25">
      <c r="B6" s="13" t="s">
        <v>288</v>
      </c>
      <c r="C6" s="13">
        <v>2010</v>
      </c>
      <c r="D6" s="13">
        <v>2012</v>
      </c>
      <c r="E6" s="13">
        <v>2015</v>
      </c>
      <c r="F6" s="13">
        <v>2017</v>
      </c>
      <c r="G6" s="187"/>
    </row>
    <row r="7" spans="1:12" ht="12.75" customHeight="1" x14ac:dyDescent="0.25">
      <c r="B7" s="11" t="s">
        <v>156</v>
      </c>
      <c r="C7" s="25">
        <v>84095</v>
      </c>
      <c r="D7" s="25">
        <v>82300</v>
      </c>
      <c r="E7" s="25">
        <v>87704.905000000072</v>
      </c>
      <c r="F7" s="25">
        <v>95627</v>
      </c>
      <c r="G7" s="25"/>
    </row>
    <row r="8" spans="1:12" ht="12.75" customHeight="1" x14ac:dyDescent="0.25">
      <c r="B8" s="11" t="s">
        <v>157</v>
      </c>
      <c r="C8" s="25">
        <v>75264</v>
      </c>
      <c r="D8" s="25">
        <v>76265</v>
      </c>
      <c r="E8" s="25">
        <v>81497.05750000001</v>
      </c>
      <c r="F8" s="25">
        <v>87382</v>
      </c>
      <c r="G8" s="25"/>
    </row>
    <row r="9" spans="1:12" ht="12.75" customHeight="1" x14ac:dyDescent="0.25">
      <c r="B9" s="11" t="s">
        <v>155</v>
      </c>
      <c r="C9" s="25">
        <v>159358</v>
      </c>
      <c r="D9" s="25">
        <v>158565</v>
      </c>
      <c r="E9" s="25">
        <v>169201.96249999994</v>
      </c>
      <c r="F9" s="25">
        <v>183009</v>
      </c>
      <c r="G9" s="25"/>
    </row>
    <row r="10" spans="1:12" ht="12.75" customHeight="1" x14ac:dyDescent="0.25">
      <c r="B10" s="84" t="s">
        <v>296</v>
      </c>
      <c r="C10" s="14">
        <v>33.090000000000003</v>
      </c>
      <c r="D10" s="14">
        <v>33.17</v>
      </c>
      <c r="E10" s="14">
        <v>33.229999999999997</v>
      </c>
      <c r="F10" s="14">
        <v>35.880000000000003</v>
      </c>
      <c r="G10" s="14"/>
    </row>
    <row r="11" spans="1:12" ht="12.75" customHeight="1" x14ac:dyDescent="0.25">
      <c r="B11" s="84" t="s">
        <v>297</v>
      </c>
      <c r="C11" s="14">
        <v>29.61</v>
      </c>
      <c r="D11" s="14">
        <v>30.61</v>
      </c>
      <c r="E11" s="14">
        <v>31.64</v>
      </c>
      <c r="F11" s="14">
        <v>33.770000000000003</v>
      </c>
      <c r="G11" s="14"/>
    </row>
    <row r="12" spans="1:12" ht="12.75" customHeight="1" thickBot="1" x14ac:dyDescent="0.3">
      <c r="B12" s="85" t="s">
        <v>358</v>
      </c>
      <c r="C12" s="86">
        <v>31.35</v>
      </c>
      <c r="D12" s="86">
        <v>31.9</v>
      </c>
      <c r="E12" s="86">
        <v>32.44</v>
      </c>
      <c r="F12" s="86">
        <v>34.840000000000003</v>
      </c>
      <c r="G12" s="58"/>
    </row>
    <row r="13" spans="1:12" ht="12.75" customHeight="1" x14ac:dyDescent="0.25">
      <c r="B13" s="19" t="s">
        <v>122</v>
      </c>
      <c r="C13" s="8"/>
      <c r="D13" s="8"/>
      <c r="E13" s="8"/>
      <c r="F13" s="8"/>
    </row>
    <row r="14" spans="1:12" ht="12.75" customHeight="1" x14ac:dyDescent="0.25">
      <c r="B14" s="19" t="s">
        <v>123</v>
      </c>
      <c r="C14" s="8"/>
      <c r="D14" s="8"/>
      <c r="E14" s="8"/>
      <c r="F14" s="8"/>
    </row>
    <row r="15" spans="1:12" ht="24" customHeight="1" x14ac:dyDescent="0.25">
      <c r="B15" s="370"/>
      <c r="C15" s="370"/>
      <c r="D15" s="370"/>
      <c r="E15" s="370"/>
      <c r="F15" s="196"/>
      <c r="H15" s="6" t="s">
        <v>299</v>
      </c>
    </row>
    <row r="17" spans="2:6" x14ac:dyDescent="0.25">
      <c r="B17" s="12" t="s">
        <v>158</v>
      </c>
      <c r="C17" s="12">
        <v>2010</v>
      </c>
      <c r="D17" s="12">
        <v>2012</v>
      </c>
      <c r="E17" s="12">
        <v>2015</v>
      </c>
      <c r="F17" s="12">
        <v>2017</v>
      </c>
    </row>
    <row r="18" spans="2:6" x14ac:dyDescent="0.25">
      <c r="B18" s="11" t="s">
        <v>114</v>
      </c>
      <c r="C18" s="14">
        <v>36.799999999999997</v>
      </c>
      <c r="D18" s="14">
        <v>36.799999999999997</v>
      </c>
      <c r="E18" s="14">
        <v>36.799999999999997</v>
      </c>
      <c r="F18" s="14">
        <v>36.799999999999997</v>
      </c>
    </row>
    <row r="19" spans="2:6" x14ac:dyDescent="0.25">
      <c r="B19" s="11" t="s">
        <v>115</v>
      </c>
      <c r="C19" s="14">
        <f>+C10</f>
        <v>33.090000000000003</v>
      </c>
      <c r="D19" s="14">
        <f t="shared" ref="D19:F19" si="0">+D10</f>
        <v>33.17</v>
      </c>
      <c r="E19" s="14">
        <f t="shared" si="0"/>
        <v>33.229999999999997</v>
      </c>
      <c r="F19" s="14">
        <f t="shared" si="0"/>
        <v>35.880000000000003</v>
      </c>
    </row>
    <row r="20" spans="2:6" x14ac:dyDescent="0.25">
      <c r="B20" s="11" t="s">
        <v>116</v>
      </c>
      <c r="C20" s="14">
        <f t="shared" ref="C20:F21" si="1">+C11</f>
        <v>29.61</v>
      </c>
      <c r="D20" s="14">
        <f t="shared" si="1"/>
        <v>30.61</v>
      </c>
      <c r="E20" s="14">
        <f t="shared" si="1"/>
        <v>31.64</v>
      </c>
      <c r="F20" s="14">
        <f t="shared" si="1"/>
        <v>33.770000000000003</v>
      </c>
    </row>
    <row r="21" spans="2:6" x14ac:dyDescent="0.25">
      <c r="B21" s="11" t="s">
        <v>117</v>
      </c>
      <c r="C21" s="14">
        <f>+C12</f>
        <v>31.35</v>
      </c>
      <c r="D21" s="14">
        <f t="shared" si="1"/>
        <v>31.9</v>
      </c>
      <c r="E21" s="14">
        <f t="shared" si="1"/>
        <v>32.44</v>
      </c>
      <c r="F21" s="14">
        <f t="shared" si="1"/>
        <v>34.840000000000003</v>
      </c>
    </row>
    <row r="22" spans="2:6" x14ac:dyDescent="0.25">
      <c r="B22" s="15" t="s">
        <v>124</v>
      </c>
      <c r="C22" s="16">
        <f>1-ABS((C19/AVERAGE(C19:C20))-1)</f>
        <v>0.94449760765550228</v>
      </c>
      <c r="D22" s="16">
        <f t="shared" ref="D22:F22" si="2">1-ABS((D19/AVERAGE(D19:D20))-1)</f>
        <v>0.95986202571338963</v>
      </c>
      <c r="E22" s="16">
        <f t="shared" si="2"/>
        <v>0.97548944041930041</v>
      </c>
      <c r="F22" s="16">
        <f t="shared" si="2"/>
        <v>0.96970567121320883</v>
      </c>
    </row>
    <row r="23" spans="2:6" x14ac:dyDescent="0.25">
      <c r="B23" s="15" t="s">
        <v>394</v>
      </c>
      <c r="C23" s="16">
        <f>(C21/C18)^(1/2)</f>
        <v>0.9229854678774978</v>
      </c>
      <c r="D23" s="16">
        <f t="shared" ref="D23:F23" si="3">(D21/D18)^(1/2)</f>
        <v>0.93104662938381155</v>
      </c>
      <c r="E23" s="16">
        <f t="shared" si="3"/>
        <v>0.93889389130531398</v>
      </c>
      <c r="F23" s="16">
        <f t="shared" si="3"/>
        <v>0.97300520575934368</v>
      </c>
    </row>
    <row r="24" spans="2:6" x14ac:dyDescent="0.25">
      <c r="B24" s="17" t="s">
        <v>395</v>
      </c>
      <c r="C24" s="18">
        <f>1+(C23*C22)*99</f>
        <v>87.30399906479802</v>
      </c>
      <c r="D24" s="18">
        <f t="shared" ref="D24:F24" si="4">1+(D23*D22)*99</f>
        <v>89.473954067682925</v>
      </c>
      <c r="E24" s="18">
        <f t="shared" si="4"/>
        <v>91.672226587609501</v>
      </c>
      <c r="F24" s="18">
        <f t="shared" si="4"/>
        <v>94.409337948336258</v>
      </c>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B2D799"/>
  </sheetPr>
  <dimension ref="A1:S24"/>
  <sheetViews>
    <sheetView showGridLines="0" workbookViewId="0">
      <selection activeCell="B17" sqref="B17:F17"/>
    </sheetView>
  </sheetViews>
  <sheetFormatPr baseColWidth="10" defaultColWidth="11.42578125" defaultRowHeight="15.75" x14ac:dyDescent="0.25"/>
  <cols>
    <col min="1" max="1" width="0.85546875" style="6" customWidth="1"/>
    <col min="2" max="2" width="44.140625" style="6" customWidth="1"/>
    <col min="3" max="6" width="10.42578125" style="6" customWidth="1"/>
    <col min="7" max="8" width="2.42578125" style="6" customWidth="1"/>
    <col min="9" max="9" width="4.42578125" style="6" customWidth="1"/>
    <col min="10" max="16384" width="11.42578125" style="6"/>
  </cols>
  <sheetData>
    <row r="1" spans="1:19" ht="69" customHeight="1" x14ac:dyDescent="0.25">
      <c r="A1" s="6" t="s">
        <v>144</v>
      </c>
    </row>
    <row r="2" spans="1:19" x14ac:dyDescent="0.25">
      <c r="B2" s="367" t="str">
        <f>+Indicadores!D27</f>
        <v>Participación en la educación formal e informal</v>
      </c>
      <c r="C2" s="367"/>
      <c r="D2" s="367"/>
      <c r="E2" s="367"/>
      <c r="F2" s="195"/>
      <c r="J2" s="29" t="s">
        <v>166</v>
      </c>
      <c r="K2" s="29"/>
      <c r="L2" s="29"/>
      <c r="M2" s="29"/>
      <c r="N2" s="29"/>
    </row>
    <row r="3" spans="1:19" x14ac:dyDescent="0.25">
      <c r="J3" s="30"/>
      <c r="K3" s="30"/>
      <c r="L3" s="30"/>
      <c r="M3" s="30"/>
      <c r="N3" s="30"/>
      <c r="O3" s="9"/>
    </row>
    <row r="5" spans="1:19" ht="12.75" customHeight="1" x14ac:dyDescent="0.25">
      <c r="B5" s="12" t="s">
        <v>109</v>
      </c>
      <c r="C5" s="12">
        <v>2010</v>
      </c>
      <c r="D5" s="12">
        <v>2012</v>
      </c>
      <c r="E5" s="12">
        <v>2015</v>
      </c>
      <c r="F5" s="12">
        <v>2017</v>
      </c>
    </row>
    <row r="6" spans="1:19" ht="12.75" customHeight="1" x14ac:dyDescent="0.25">
      <c r="B6" s="13" t="s">
        <v>288</v>
      </c>
      <c r="C6" s="13">
        <v>2010</v>
      </c>
      <c r="D6" s="13">
        <v>2012</v>
      </c>
      <c r="E6" s="13">
        <v>2015</v>
      </c>
      <c r="F6" s="13">
        <v>2017</v>
      </c>
    </row>
    <row r="7" spans="1:19" ht="12.75" customHeight="1" x14ac:dyDescent="0.25">
      <c r="B7" s="11" t="s">
        <v>159</v>
      </c>
      <c r="C7" s="25">
        <v>49351.692000000003</v>
      </c>
      <c r="D7" s="25">
        <v>48127.87249999999</v>
      </c>
      <c r="E7" s="25">
        <v>45143.662500000049</v>
      </c>
      <c r="F7" s="25">
        <v>44287</v>
      </c>
      <c r="Q7" s="68"/>
      <c r="R7" s="68"/>
      <c r="S7" s="68"/>
    </row>
    <row r="8" spans="1:19" ht="12.75" customHeight="1" x14ac:dyDescent="0.25">
      <c r="B8" s="11" t="s">
        <v>160</v>
      </c>
      <c r="C8" s="25">
        <v>41085.344300000004</v>
      </c>
      <c r="D8" s="25">
        <v>43201.399999999943</v>
      </c>
      <c r="E8" s="25">
        <v>40409.555000000022</v>
      </c>
      <c r="F8" s="25">
        <v>37838</v>
      </c>
      <c r="Q8" s="68"/>
      <c r="R8" s="68"/>
      <c r="S8" s="68"/>
    </row>
    <row r="9" spans="1:19" ht="12.75" customHeight="1" x14ac:dyDescent="0.25">
      <c r="B9" s="11" t="s">
        <v>161</v>
      </c>
      <c r="C9" s="25">
        <v>90442.99</v>
      </c>
      <c r="D9" s="25">
        <v>91329.272500000006</v>
      </c>
      <c r="E9" s="25">
        <v>85553.217499999824</v>
      </c>
      <c r="F9" s="25">
        <v>82125</v>
      </c>
      <c r="Q9" s="68"/>
      <c r="R9" s="68"/>
      <c r="S9" s="68"/>
    </row>
    <row r="10" spans="1:19" ht="12.75" customHeight="1" x14ac:dyDescent="0.25">
      <c r="B10" s="84" t="s">
        <v>296</v>
      </c>
      <c r="C10" s="14">
        <v>18.8</v>
      </c>
      <c r="D10" s="14">
        <v>18.192422764780812</v>
      </c>
      <c r="E10" s="14">
        <v>17.10200991032972</v>
      </c>
      <c r="F10" s="14">
        <v>16.62</v>
      </c>
      <c r="Q10" s="68"/>
      <c r="R10" s="68"/>
      <c r="S10" s="68"/>
    </row>
    <row r="11" spans="1:19" ht="12.75" customHeight="1" x14ac:dyDescent="0.25">
      <c r="B11" s="84" t="s">
        <v>297</v>
      </c>
      <c r="C11" s="14">
        <v>15.730000000000002</v>
      </c>
      <c r="D11" s="14">
        <v>16.551309311725358</v>
      </c>
      <c r="E11" s="14">
        <v>15.688278890277903</v>
      </c>
      <c r="F11" s="14">
        <v>14.63</v>
      </c>
    </row>
    <row r="12" spans="1:19" ht="12.75" customHeight="1" thickBot="1" x14ac:dyDescent="0.3">
      <c r="B12" s="85" t="s">
        <v>358</v>
      </c>
      <c r="C12" s="86">
        <v>17.270000000000003</v>
      </c>
      <c r="D12" s="86">
        <v>17.377383629776773</v>
      </c>
      <c r="E12" s="86">
        <v>16.403803602757158</v>
      </c>
      <c r="F12" s="86">
        <v>15.64</v>
      </c>
    </row>
    <row r="13" spans="1:19" ht="12.75" customHeight="1" x14ac:dyDescent="0.25">
      <c r="B13" s="19" t="s">
        <v>122</v>
      </c>
      <c r="C13" s="8"/>
      <c r="D13" s="8"/>
      <c r="E13" s="8"/>
      <c r="F13" s="8"/>
    </row>
    <row r="14" spans="1:19" ht="12.75" customHeight="1" x14ac:dyDescent="0.25">
      <c r="B14" s="19" t="s">
        <v>123</v>
      </c>
      <c r="C14" s="8"/>
      <c r="D14" s="8"/>
      <c r="E14" s="8"/>
      <c r="F14" s="8"/>
    </row>
    <row r="15" spans="1:19" ht="24" customHeight="1" x14ac:dyDescent="0.25">
      <c r="B15" s="370"/>
      <c r="C15" s="370"/>
      <c r="D15" s="370"/>
      <c r="E15" s="370"/>
      <c r="F15" s="196"/>
    </row>
    <row r="17" spans="2:14" x14ac:dyDescent="0.25">
      <c r="B17" s="12" t="s">
        <v>162</v>
      </c>
      <c r="C17" s="12">
        <v>2010</v>
      </c>
      <c r="D17" s="12">
        <v>2012</v>
      </c>
      <c r="E17" s="12">
        <v>2015</v>
      </c>
      <c r="F17" s="12">
        <v>2017</v>
      </c>
    </row>
    <row r="18" spans="2:14" x14ac:dyDescent="0.25">
      <c r="B18" s="11" t="s">
        <v>114</v>
      </c>
      <c r="C18" s="28">
        <v>39</v>
      </c>
      <c r="D18" s="28">
        <v>39</v>
      </c>
      <c r="E18" s="28">
        <v>39</v>
      </c>
      <c r="F18" s="28">
        <v>39</v>
      </c>
    </row>
    <row r="19" spans="2:14" x14ac:dyDescent="0.25">
      <c r="B19" s="11" t="s">
        <v>115</v>
      </c>
      <c r="C19" s="14">
        <f>+C10</f>
        <v>18.8</v>
      </c>
      <c r="D19" s="14">
        <f t="shared" ref="D19:F19" si="0">+D10</f>
        <v>18.192422764780812</v>
      </c>
      <c r="E19" s="14">
        <f t="shared" si="0"/>
        <v>17.10200991032972</v>
      </c>
      <c r="F19" s="14">
        <f t="shared" si="0"/>
        <v>16.62</v>
      </c>
    </row>
    <row r="20" spans="2:14" x14ac:dyDescent="0.25">
      <c r="B20" s="11" t="s">
        <v>116</v>
      </c>
      <c r="C20" s="14">
        <f t="shared" ref="C20:F20" si="1">+C11</f>
        <v>15.730000000000002</v>
      </c>
      <c r="D20" s="14">
        <f t="shared" si="1"/>
        <v>16.551309311725358</v>
      </c>
      <c r="E20" s="14">
        <f t="shared" si="1"/>
        <v>15.688278890277903</v>
      </c>
      <c r="F20" s="14">
        <f t="shared" si="1"/>
        <v>14.63</v>
      </c>
    </row>
    <row r="21" spans="2:14" x14ac:dyDescent="0.25">
      <c r="B21" s="11" t="s">
        <v>117</v>
      </c>
      <c r="C21" s="14">
        <f t="shared" ref="C21:F21" si="2">+C12</f>
        <v>17.270000000000003</v>
      </c>
      <c r="D21" s="14">
        <f t="shared" si="2"/>
        <v>17.377383629776773</v>
      </c>
      <c r="E21" s="14">
        <f t="shared" si="2"/>
        <v>16.403803602757158</v>
      </c>
      <c r="F21" s="14">
        <f t="shared" si="2"/>
        <v>15.64</v>
      </c>
      <c r="J21" s="29" t="s">
        <v>165</v>
      </c>
      <c r="K21" s="29"/>
      <c r="L21" s="29"/>
      <c r="M21" s="29"/>
      <c r="N21" s="29"/>
    </row>
    <row r="22" spans="2:14" x14ac:dyDescent="0.25">
      <c r="B22" s="15" t="s">
        <v>124</v>
      </c>
      <c r="C22" s="16">
        <f>1-ABS((C19/AVERAGE(C19:C20))-1)</f>
        <v>0.91109180422820746</v>
      </c>
      <c r="D22" s="16">
        <f t="shared" ref="D22:F22" si="3">1-ABS((D19/AVERAGE(D19:D20))-1)</f>
        <v>0.95276519374943081</v>
      </c>
      <c r="E22" s="16">
        <f t="shared" si="3"/>
        <v>0.95688567951784509</v>
      </c>
      <c r="F22" s="16">
        <f t="shared" si="3"/>
        <v>0.93632000000000004</v>
      </c>
      <c r="J22" s="11" t="s">
        <v>164</v>
      </c>
      <c r="K22" s="11"/>
      <c r="L22" s="11"/>
      <c r="M22" s="11"/>
      <c r="N22" s="11"/>
    </row>
    <row r="23" spans="2:14" x14ac:dyDescent="0.25">
      <c r="B23" s="15" t="s">
        <v>394</v>
      </c>
      <c r="C23" s="16">
        <f>(C21/C18)^(1/2)</f>
        <v>0.66544760336221276</v>
      </c>
      <c r="D23" s="16">
        <f t="shared" ref="D23:F23" si="4">(D21/D18)^(1/2)</f>
        <v>0.66751325022432739</v>
      </c>
      <c r="E23" s="16">
        <f t="shared" si="4"/>
        <v>0.64854479320139879</v>
      </c>
      <c r="F23" s="16">
        <f t="shared" si="4"/>
        <v>0.63326585335516161</v>
      </c>
      <c r="J23" s="11" t="s">
        <v>163</v>
      </c>
    </row>
    <row r="24" spans="2:14" x14ac:dyDescent="0.25">
      <c r="B24" s="17" t="s">
        <v>395</v>
      </c>
      <c r="C24" s="18">
        <f>1+(C23*C22)*99</f>
        <v>61.022101899094878</v>
      </c>
      <c r="D24" s="18">
        <f t="shared" ref="D24:F24" si="5">1+(D23*D22)*99</f>
        <v>63.962355726849061</v>
      </c>
      <c r="E24" s="18">
        <f t="shared" si="5"/>
        <v>62.437739288887805</v>
      </c>
      <c r="F24" s="18">
        <f t="shared" si="5"/>
        <v>59.701008897536987</v>
      </c>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B2D799"/>
  </sheetPr>
  <dimension ref="A1:F24"/>
  <sheetViews>
    <sheetView showGridLines="0" workbookViewId="0">
      <pane ySplit="6" topLeftCell="A7" activePane="bottomLeft" state="frozen"/>
      <selection activeCell="B17" sqref="B17:F17"/>
      <selection pane="bottomLeft" activeCell="B17" sqref="B17:F17"/>
    </sheetView>
  </sheetViews>
  <sheetFormatPr baseColWidth="10" defaultColWidth="11.42578125" defaultRowHeight="15.75" x14ac:dyDescent="0.25"/>
  <cols>
    <col min="1" max="1" width="0.85546875" style="6" customWidth="1"/>
    <col min="2" max="2" width="44.140625" style="6" customWidth="1"/>
    <col min="3" max="4" width="11.42578125" style="6"/>
    <col min="5" max="5" width="10.140625" style="6" customWidth="1"/>
    <col min="6" max="16384" width="11.42578125" style="6"/>
  </cols>
  <sheetData>
    <row r="1" spans="1:6" ht="69" customHeight="1" x14ac:dyDescent="0.25">
      <c r="A1" s="6" t="s">
        <v>144</v>
      </c>
    </row>
    <row r="2" spans="1:6" x14ac:dyDescent="0.25">
      <c r="B2" s="371" t="str">
        <f>+Indicadores!D29</f>
        <v>Población estudiante en las ramas universitarias de Educación, Salud y Bienestar, Humanidades y Arte (ESBH)</v>
      </c>
      <c r="C2" s="371"/>
      <c r="D2" s="371"/>
    </row>
    <row r="3" spans="1:6" x14ac:dyDescent="0.25">
      <c r="B3" s="371"/>
      <c r="C3" s="371"/>
      <c r="D3" s="371"/>
    </row>
    <row r="5" spans="1:6" ht="12.75" customHeight="1" x14ac:dyDescent="0.25">
      <c r="B5" s="12" t="s">
        <v>109</v>
      </c>
      <c r="C5" s="206">
        <v>2010</v>
      </c>
      <c r="D5" s="206">
        <v>2012</v>
      </c>
      <c r="E5" s="206">
        <v>2015</v>
      </c>
      <c r="F5" s="207">
        <v>2017</v>
      </c>
    </row>
    <row r="6" spans="1:6" ht="12.75" customHeight="1" x14ac:dyDescent="0.25">
      <c r="B6" s="13" t="s">
        <v>288</v>
      </c>
      <c r="C6" s="13">
        <v>2010</v>
      </c>
      <c r="D6" s="13">
        <v>2012</v>
      </c>
      <c r="E6" s="13">
        <v>2015</v>
      </c>
      <c r="F6" s="208">
        <v>2017</v>
      </c>
    </row>
    <row r="7" spans="1:6" ht="12.75" customHeight="1" x14ac:dyDescent="0.25">
      <c r="B7" s="14" t="s">
        <v>167</v>
      </c>
      <c r="C7" s="210">
        <v>3729.333333333333</v>
      </c>
      <c r="D7" s="210">
        <v>3803.3333333333335</v>
      </c>
      <c r="E7" s="210">
        <v>3969</v>
      </c>
      <c r="F7" s="211">
        <v>4004.6666666666665</v>
      </c>
    </row>
    <row r="8" spans="1:6" ht="12.75" customHeight="1" x14ac:dyDescent="0.25">
      <c r="B8" s="14" t="s">
        <v>169</v>
      </c>
      <c r="C8" s="210">
        <v>1292.3333333333333</v>
      </c>
      <c r="D8" s="210">
        <v>1388.3333333333333</v>
      </c>
      <c r="E8" s="210">
        <v>1496.6666666666665</v>
      </c>
      <c r="F8" s="211">
        <v>1556</v>
      </c>
    </row>
    <row r="9" spans="1:6" ht="12.75" customHeight="1" x14ac:dyDescent="0.25">
      <c r="B9" s="14" t="s">
        <v>170</v>
      </c>
      <c r="C9" s="210">
        <v>5021.6666666666661</v>
      </c>
      <c r="D9" s="210">
        <v>5191.6666666666661</v>
      </c>
      <c r="E9" s="210">
        <v>5465.6666666666661</v>
      </c>
      <c r="F9" s="211">
        <v>5560.6666666666661</v>
      </c>
    </row>
    <row r="10" spans="1:6" ht="12.75" customHeight="1" x14ac:dyDescent="0.25">
      <c r="B10" s="84" t="s">
        <v>296</v>
      </c>
      <c r="C10" s="212">
        <v>44.242328377095859</v>
      </c>
      <c r="D10" s="212">
        <v>46.55812624964296</v>
      </c>
      <c r="E10" s="212">
        <v>50.168534591724956</v>
      </c>
      <c r="F10" s="213">
        <v>49.104880241968452</v>
      </c>
    </row>
    <row r="11" spans="1:6" ht="12.75" customHeight="1" x14ac:dyDescent="0.25">
      <c r="B11" s="84" t="s">
        <v>297</v>
      </c>
      <c r="C11" s="212">
        <v>17.3250513897578</v>
      </c>
      <c r="D11" s="212">
        <v>19.263678830766388</v>
      </c>
      <c r="E11" s="212">
        <v>22.011961957054616</v>
      </c>
      <c r="F11" s="213">
        <v>22.807446132799143</v>
      </c>
    </row>
    <row r="12" spans="1:6" ht="12.75" customHeight="1" thickBot="1" x14ac:dyDescent="0.3">
      <c r="B12" s="85" t="s">
        <v>358</v>
      </c>
      <c r="C12" s="106">
        <v>31.605337137582339</v>
      </c>
      <c r="D12" s="106">
        <v>33.764741588622961</v>
      </c>
      <c r="E12" s="106">
        <v>37.039463281302943</v>
      </c>
      <c r="F12" s="214">
        <v>37.123083427910181</v>
      </c>
    </row>
    <row r="13" spans="1:6" ht="12.75" customHeight="1" x14ac:dyDescent="0.25">
      <c r="B13" s="19" t="s">
        <v>224</v>
      </c>
      <c r="D13" s="8"/>
    </row>
    <row r="14" spans="1:6" ht="12.75" customHeight="1" x14ac:dyDescent="0.25">
      <c r="B14" s="19" t="s">
        <v>168</v>
      </c>
      <c r="C14" s="8"/>
      <c r="D14" s="8"/>
    </row>
    <row r="15" spans="1:6" ht="61.5" customHeight="1" x14ac:dyDescent="0.25">
      <c r="B15" s="370" t="s">
        <v>172</v>
      </c>
      <c r="C15" s="370"/>
      <c r="D15" s="370"/>
      <c r="E15" s="370"/>
    </row>
    <row r="17" spans="2:6" x14ac:dyDescent="0.25">
      <c r="B17" s="12" t="s">
        <v>171</v>
      </c>
      <c r="C17" s="206">
        <v>2010</v>
      </c>
      <c r="D17" s="206">
        <v>2012</v>
      </c>
      <c r="E17" s="206">
        <v>2015</v>
      </c>
      <c r="F17" s="207">
        <v>2017</v>
      </c>
    </row>
    <row r="18" spans="2:6" x14ac:dyDescent="0.25">
      <c r="B18" s="11" t="s">
        <v>114</v>
      </c>
      <c r="C18" s="27">
        <v>48.2</v>
      </c>
      <c r="D18" s="27">
        <v>48.2</v>
      </c>
      <c r="E18" s="27">
        <v>48.2</v>
      </c>
      <c r="F18" s="27">
        <f>+E18</f>
        <v>48.2</v>
      </c>
    </row>
    <row r="19" spans="2:6" x14ac:dyDescent="0.25">
      <c r="B19" s="11" t="s">
        <v>115</v>
      </c>
      <c r="C19" s="14">
        <f>+C10</f>
        <v>44.242328377095859</v>
      </c>
      <c r="D19" s="14">
        <f>+D10</f>
        <v>46.55812624964296</v>
      </c>
      <c r="E19" s="14">
        <f>+E10</f>
        <v>50.168534591724956</v>
      </c>
      <c r="F19" s="197">
        <f>+F10</f>
        <v>49.104880241968452</v>
      </c>
    </row>
    <row r="20" spans="2:6" x14ac:dyDescent="0.25">
      <c r="B20" s="11" t="s">
        <v>116</v>
      </c>
      <c r="C20" s="14">
        <f t="shared" ref="C20" si="0">+C11</f>
        <v>17.3250513897578</v>
      </c>
      <c r="D20" s="14">
        <f t="shared" ref="D20:F21" si="1">+D11</f>
        <v>19.263678830766388</v>
      </c>
      <c r="E20" s="14">
        <f t="shared" si="1"/>
        <v>22.011961957054616</v>
      </c>
      <c r="F20" s="197">
        <f t="shared" si="1"/>
        <v>22.807446132799143</v>
      </c>
    </row>
    <row r="21" spans="2:6" x14ac:dyDescent="0.25">
      <c r="B21" s="11" t="s">
        <v>117</v>
      </c>
      <c r="C21" s="14">
        <f t="shared" ref="C21" si="2">+C12</f>
        <v>31.605337137582339</v>
      </c>
      <c r="D21" s="14">
        <f t="shared" si="1"/>
        <v>33.764741588622961</v>
      </c>
      <c r="E21" s="14">
        <f t="shared" si="1"/>
        <v>37.039463281302943</v>
      </c>
      <c r="F21" s="197">
        <f t="shared" si="1"/>
        <v>37.123083427910181</v>
      </c>
    </row>
    <row r="22" spans="2:6" x14ac:dyDescent="0.25">
      <c r="B22" s="15" t="s">
        <v>124</v>
      </c>
      <c r="C22" s="16">
        <f>1-ABS((C19/AVERAGE(C19:C20))-1)</f>
        <v>0.56279969865097867</v>
      </c>
      <c r="D22" s="16">
        <f t="shared" ref="D22" si="3">1-ABS((D19/AVERAGE(D19:D20))-1)</f>
        <v>0.58532818439826917</v>
      </c>
      <c r="E22" s="16">
        <f>1-ABS((E19/AVERAGE(E19:E20))-1)</f>
        <v>0.60991439542616432</v>
      </c>
      <c r="F22" s="198">
        <f>1-ABS((F19/AVERAGE(F19:F20))-1)</f>
        <v>0.63431256594145591</v>
      </c>
    </row>
    <row r="23" spans="2:6" x14ac:dyDescent="0.25">
      <c r="B23" s="15" t="s">
        <v>394</v>
      </c>
      <c r="C23" s="16">
        <f>(C21/C18)^(1/2)</f>
        <v>0.80976069844523912</v>
      </c>
      <c r="D23" s="16">
        <f t="shared" ref="D23" si="4">(D21/D18)^(1/2)</f>
        <v>0.83696673229423002</v>
      </c>
      <c r="E23" s="16">
        <f>(E21/E18)^(1/2)</f>
        <v>0.87661484989006366</v>
      </c>
      <c r="F23" s="16">
        <f>(F21/F18)^(1/2)</f>
        <v>0.87760381315329705</v>
      </c>
    </row>
    <row r="24" spans="2:6" x14ac:dyDescent="0.25">
      <c r="B24" s="17" t="s">
        <v>395</v>
      </c>
      <c r="C24" s="18">
        <f>1+(C23*C22)*99</f>
        <v>46.117574629374275</v>
      </c>
      <c r="D24" s="18">
        <f t="shared" ref="D24" si="5">1+(D23*D22)*99</f>
        <v>49.500121563737849</v>
      </c>
      <c r="E24" s="18">
        <f>1+(E23*E22)*99</f>
        <v>53.931341603037303</v>
      </c>
      <c r="F24" s="18">
        <f t="shared" ref="F24" si="6">1+(F23*F22)*99</f>
        <v>56.110837533526123</v>
      </c>
    </row>
  </sheetData>
  <mergeCells count="2">
    <mergeCell ref="B2:D3"/>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78F"/>
  </sheetPr>
  <dimension ref="A1:P22"/>
  <sheetViews>
    <sheetView zoomScale="115" zoomScaleNormal="115" zoomScalePageLayoutView="115" workbookViewId="0">
      <selection activeCell="D32" sqref="D32"/>
    </sheetView>
  </sheetViews>
  <sheetFormatPr baseColWidth="10" defaultColWidth="12.85546875" defaultRowHeight="12" x14ac:dyDescent="0.2"/>
  <cols>
    <col min="1" max="1" width="2.28515625" style="46" customWidth="1"/>
    <col min="2" max="2" width="58.7109375" style="46" customWidth="1"/>
    <col min="3" max="6" width="12.85546875" style="46"/>
    <col min="7" max="7" width="21" style="46" customWidth="1"/>
    <col min="8" max="16384" width="12.85546875" style="46"/>
  </cols>
  <sheetData>
    <row r="1" spans="1:16" ht="78.599999999999994" customHeight="1" x14ac:dyDescent="0.2"/>
    <row r="2" spans="1:16" ht="27.75" customHeight="1" x14ac:dyDescent="0.2">
      <c r="B2" s="372" t="str">
        <f>+Indicadores!D33</f>
        <v>Participación en tareas de cocina y otras tareas del hogar</v>
      </c>
      <c r="C2" s="372"/>
      <c r="D2" s="372"/>
      <c r="H2" s="75" t="s">
        <v>250</v>
      </c>
      <c r="I2" s="75"/>
    </row>
    <row r="4" spans="1:16" x14ac:dyDescent="0.2">
      <c r="H4" s="368" t="s">
        <v>259</v>
      </c>
      <c r="I4" s="368"/>
      <c r="J4" s="368"/>
      <c r="K4" s="368"/>
      <c r="L4" s="368"/>
      <c r="M4" s="368"/>
      <c r="N4" s="368"/>
      <c r="O4" s="368"/>
      <c r="P4" s="368"/>
    </row>
    <row r="5" spans="1:16" x14ac:dyDescent="0.2">
      <c r="B5" s="12" t="s">
        <v>199</v>
      </c>
      <c r="C5" s="12">
        <v>2010</v>
      </c>
      <c r="D5" s="12">
        <v>2012</v>
      </c>
      <c r="E5" s="12">
        <v>2015</v>
      </c>
      <c r="F5" s="12">
        <v>2017</v>
      </c>
      <c r="H5" s="368"/>
      <c r="I5" s="368"/>
      <c r="J5" s="368"/>
      <c r="K5" s="368"/>
      <c r="L5" s="368"/>
      <c r="M5" s="368"/>
      <c r="N5" s="368"/>
      <c r="O5" s="368"/>
      <c r="P5" s="368"/>
    </row>
    <row r="6" spans="1:16" x14ac:dyDescent="0.2">
      <c r="B6" s="13" t="s">
        <v>288</v>
      </c>
      <c r="C6" s="13">
        <v>2016</v>
      </c>
      <c r="D6" s="13">
        <v>2016</v>
      </c>
      <c r="E6" s="13">
        <v>2016</v>
      </c>
      <c r="F6" s="13">
        <v>2016</v>
      </c>
      <c r="H6" s="73"/>
      <c r="I6" s="73"/>
      <c r="J6" s="73"/>
    </row>
    <row r="7" spans="1:16" x14ac:dyDescent="0.2">
      <c r="B7" s="14" t="s">
        <v>370</v>
      </c>
      <c r="C7" s="25">
        <v>192391.38563862993</v>
      </c>
      <c r="D7" s="25">
        <v>192391.38563862993</v>
      </c>
      <c r="E7" s="25">
        <v>192391.38563862993</v>
      </c>
      <c r="F7" s="25">
        <v>192391.38563862993</v>
      </c>
      <c r="H7" s="46" t="s">
        <v>243</v>
      </c>
    </row>
    <row r="8" spans="1:16" x14ac:dyDescent="0.2">
      <c r="B8" s="14" t="s">
        <v>371</v>
      </c>
      <c r="C8" s="25">
        <v>110975.4526169499</v>
      </c>
      <c r="D8" s="25">
        <v>110975.4526169499</v>
      </c>
      <c r="E8" s="25">
        <v>110975.4526169499</v>
      </c>
      <c r="F8" s="25">
        <v>110975.4526169499</v>
      </c>
      <c r="H8" s="46" t="s">
        <v>244</v>
      </c>
    </row>
    <row r="9" spans="1:16" x14ac:dyDescent="0.2">
      <c r="B9" s="14" t="s">
        <v>372</v>
      </c>
      <c r="C9" s="25">
        <v>303366.83825558028</v>
      </c>
      <c r="D9" s="25">
        <v>303366.83825558028</v>
      </c>
      <c r="E9" s="25">
        <v>303366.83825558028</v>
      </c>
      <c r="F9" s="25">
        <v>303366.83825558028</v>
      </c>
      <c r="H9" s="46" t="s">
        <v>245</v>
      </c>
    </row>
    <row r="10" spans="1:16" x14ac:dyDescent="0.2">
      <c r="B10" s="64" t="s">
        <v>296</v>
      </c>
      <c r="C10" s="14">
        <v>69.274579063221935</v>
      </c>
      <c r="D10" s="14">
        <v>69.274579063221935</v>
      </c>
      <c r="E10" s="14">
        <v>69.274579063221935</v>
      </c>
      <c r="F10" s="14">
        <v>69.274579063221935</v>
      </c>
      <c r="G10" s="69"/>
      <c r="H10" s="46" t="s">
        <v>246</v>
      </c>
    </row>
    <row r="11" spans="1:16" s="22" customFormat="1" ht="13.5" customHeight="1" x14ac:dyDescent="0.2">
      <c r="B11" s="64" t="s">
        <v>297</v>
      </c>
      <c r="C11" s="14">
        <v>42.591539011277696</v>
      </c>
      <c r="D11" s="14">
        <v>42.591539011277696</v>
      </c>
      <c r="E11" s="14">
        <v>42.591539011277696</v>
      </c>
      <c r="F11" s="14">
        <v>42.591539011277696</v>
      </c>
      <c r="H11" s="46" t="s">
        <v>247</v>
      </c>
      <c r="I11" s="46"/>
      <c r="J11" s="46"/>
    </row>
    <row r="12" spans="1:16" s="22" customFormat="1" ht="13.5" customHeight="1" thickBot="1" x14ac:dyDescent="0.25">
      <c r="B12" s="71" t="s">
        <v>298</v>
      </c>
      <c r="C12" s="74">
        <v>56.358511481874295</v>
      </c>
      <c r="D12" s="74">
        <v>56.358511481874295</v>
      </c>
      <c r="E12" s="74">
        <v>56.358511481874295</v>
      </c>
      <c r="F12" s="74">
        <v>56.358511481874295</v>
      </c>
    </row>
    <row r="13" spans="1:16" s="22" customFormat="1" ht="13.5" customHeight="1" x14ac:dyDescent="0.2">
      <c r="B13" s="19" t="s">
        <v>249</v>
      </c>
      <c r="C13" s="46"/>
      <c r="D13" s="46"/>
      <c r="E13" s="46"/>
      <c r="F13" s="46"/>
    </row>
    <row r="14" spans="1:16" s="22" customFormat="1" ht="12.75" customHeight="1" x14ac:dyDescent="0.2">
      <c r="A14" s="49"/>
      <c r="B14" s="46"/>
      <c r="C14" s="46"/>
      <c r="D14" s="46"/>
      <c r="E14" s="46"/>
      <c r="F14" s="46"/>
    </row>
    <row r="15" spans="1:16" x14ac:dyDescent="0.2">
      <c r="H15" s="22"/>
      <c r="I15" s="22"/>
      <c r="J15" s="22"/>
    </row>
    <row r="17" spans="2:6" x14ac:dyDescent="0.2">
      <c r="B17" s="12" t="s">
        <v>248</v>
      </c>
      <c r="C17" s="12">
        <v>2010</v>
      </c>
      <c r="D17" s="12">
        <v>2012</v>
      </c>
      <c r="E17" s="12">
        <v>2015</v>
      </c>
      <c r="F17" s="12">
        <v>2017</v>
      </c>
    </row>
    <row r="18" spans="2:6" x14ac:dyDescent="0.2">
      <c r="B18" s="64" t="s">
        <v>115</v>
      </c>
      <c r="C18" s="14">
        <f t="shared" ref="C18:F20" si="0">+C10</f>
        <v>69.274579063221935</v>
      </c>
      <c r="D18" s="14">
        <f t="shared" si="0"/>
        <v>69.274579063221935</v>
      </c>
      <c r="E18" s="14">
        <f t="shared" si="0"/>
        <v>69.274579063221935</v>
      </c>
      <c r="F18" s="14">
        <f t="shared" si="0"/>
        <v>69.274579063221935</v>
      </c>
    </row>
    <row r="19" spans="2:6" x14ac:dyDescent="0.2">
      <c r="B19" s="64" t="s">
        <v>116</v>
      </c>
      <c r="C19" s="14">
        <f t="shared" si="0"/>
        <v>42.591539011277696</v>
      </c>
      <c r="D19" s="14">
        <f t="shared" si="0"/>
        <v>42.591539011277696</v>
      </c>
      <c r="E19" s="14">
        <f t="shared" si="0"/>
        <v>42.591539011277696</v>
      </c>
      <c r="F19" s="14">
        <f t="shared" si="0"/>
        <v>42.591539011277696</v>
      </c>
    </row>
    <row r="20" spans="2:6" x14ac:dyDescent="0.2">
      <c r="B20" s="64" t="s">
        <v>117</v>
      </c>
      <c r="C20" s="14">
        <f t="shared" si="0"/>
        <v>56.358511481874295</v>
      </c>
      <c r="D20" s="14">
        <f t="shared" si="0"/>
        <v>56.358511481874295</v>
      </c>
      <c r="E20" s="14">
        <f t="shared" si="0"/>
        <v>56.358511481874295</v>
      </c>
      <c r="F20" s="14">
        <f t="shared" si="0"/>
        <v>56.358511481874295</v>
      </c>
    </row>
    <row r="21" spans="2:6" x14ac:dyDescent="0.2">
      <c r="B21" s="15" t="s">
        <v>124</v>
      </c>
      <c r="C21" s="16">
        <f>1-ABS((C18/AVERAGE(C18:C19))-1)</f>
        <v>0.76147344243970205</v>
      </c>
      <c r="D21" s="16">
        <f t="shared" ref="D21:E21" si="1">1-ABS((D18/AVERAGE(D18:D19))-1)</f>
        <v>0.76147344243970205</v>
      </c>
      <c r="E21" s="16">
        <f t="shared" si="1"/>
        <v>0.76147344243970205</v>
      </c>
      <c r="F21" s="16">
        <f t="shared" ref="F21" si="2">1-ABS((F18/AVERAGE(F18:F19))-1)</f>
        <v>0.76147344243970205</v>
      </c>
    </row>
    <row r="22" spans="2:6" x14ac:dyDescent="0.2">
      <c r="B22" s="17" t="s">
        <v>395</v>
      </c>
      <c r="C22" s="18">
        <f>1+C21*99</f>
        <v>76.385870801530501</v>
      </c>
      <c r="D22" s="18">
        <f t="shared" ref="D22:E22" si="3">1+D21*99</f>
        <v>76.385870801530501</v>
      </c>
      <c r="E22" s="18">
        <f t="shared" si="3"/>
        <v>76.385870801530501</v>
      </c>
      <c r="F22" s="18">
        <f t="shared" ref="F22" si="4">1+F21*99</f>
        <v>76.385870801530501</v>
      </c>
    </row>
  </sheetData>
  <mergeCells count="2">
    <mergeCell ref="B2:D2"/>
    <mergeCell ref="H4:P5"/>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78F"/>
  </sheetPr>
  <dimension ref="B1:P24"/>
  <sheetViews>
    <sheetView workbookViewId="0">
      <selection activeCell="B18" sqref="B18:F18"/>
    </sheetView>
  </sheetViews>
  <sheetFormatPr baseColWidth="10" defaultColWidth="12.85546875" defaultRowHeight="12" x14ac:dyDescent="0.2"/>
  <cols>
    <col min="1" max="1" width="3.140625" style="46" customWidth="1"/>
    <col min="2" max="2" width="44.85546875" style="46" customWidth="1"/>
    <col min="3" max="6" width="11.140625" style="46" customWidth="1"/>
    <col min="7" max="7" width="7.42578125" style="46" customWidth="1"/>
    <col min="8" max="16384" width="12.85546875" style="46"/>
  </cols>
  <sheetData>
    <row r="1" spans="2:16" ht="86.45" customHeight="1" x14ac:dyDescent="0.2"/>
    <row r="2" spans="2:16" ht="24.75" customHeight="1" x14ac:dyDescent="0.2">
      <c r="B2" s="372" t="str">
        <f>+Indicadores!D31</f>
        <v>Participación en el cuidado de menores, mayores o personas discapacitadas</v>
      </c>
      <c r="C2" s="372"/>
      <c r="D2" s="372"/>
      <c r="E2" s="372"/>
      <c r="F2" s="202"/>
      <c r="H2" s="75" t="s">
        <v>250</v>
      </c>
      <c r="I2" s="75"/>
    </row>
    <row r="3" spans="2:16" ht="12" customHeight="1" x14ac:dyDescent="0.2">
      <c r="B3" s="82"/>
      <c r="C3" s="82"/>
      <c r="D3" s="82"/>
      <c r="E3" s="82"/>
      <c r="F3" s="82"/>
      <c r="H3" s="368" t="s">
        <v>260</v>
      </c>
      <c r="I3" s="368"/>
      <c r="J3" s="368"/>
      <c r="K3" s="368"/>
      <c r="L3" s="368"/>
      <c r="M3" s="368"/>
      <c r="N3" s="368"/>
      <c r="O3" s="368"/>
      <c r="P3" s="368"/>
    </row>
    <row r="4" spans="2:16" ht="12" customHeight="1" x14ac:dyDescent="0.2">
      <c r="B4" s="48"/>
      <c r="H4" s="368"/>
      <c r="I4" s="368"/>
      <c r="J4" s="368"/>
      <c r="K4" s="368"/>
      <c r="L4" s="368"/>
      <c r="M4" s="368"/>
      <c r="N4" s="368"/>
      <c r="O4" s="368"/>
      <c r="P4" s="368"/>
    </row>
    <row r="5" spans="2:16" x14ac:dyDescent="0.2">
      <c r="B5" s="12" t="s">
        <v>199</v>
      </c>
      <c r="C5" s="12">
        <v>2010</v>
      </c>
      <c r="D5" s="12">
        <v>2012</v>
      </c>
      <c r="E5" s="12">
        <v>2015</v>
      </c>
      <c r="F5" s="12">
        <v>2017</v>
      </c>
      <c r="H5" s="73"/>
      <c r="I5" s="73"/>
      <c r="J5" s="73"/>
      <c r="K5" s="73"/>
      <c r="L5" s="73"/>
      <c r="M5" s="73"/>
      <c r="N5" s="73"/>
      <c r="O5" s="73"/>
      <c r="P5" s="73"/>
    </row>
    <row r="6" spans="2:16" ht="13.5" customHeight="1" x14ac:dyDescent="0.2">
      <c r="B6" s="13" t="s">
        <v>288</v>
      </c>
      <c r="C6" s="13">
        <v>2016</v>
      </c>
      <c r="D6" s="13">
        <v>2016</v>
      </c>
      <c r="E6" s="13">
        <v>2016</v>
      </c>
      <c r="F6" s="13">
        <v>2016</v>
      </c>
      <c r="H6" s="46" t="s">
        <v>240</v>
      </c>
      <c r="I6" s="72"/>
      <c r="J6" s="72"/>
      <c r="K6" s="72"/>
      <c r="L6" s="72"/>
      <c r="M6" s="72"/>
    </row>
    <row r="7" spans="2:16" ht="22.5" x14ac:dyDescent="0.2">
      <c r="B7" s="165" t="s">
        <v>367</v>
      </c>
      <c r="C7" s="25">
        <v>43483.552196050005</v>
      </c>
      <c r="D7" s="25">
        <v>43483.552196050005</v>
      </c>
      <c r="E7" s="25">
        <v>43483.552196050005</v>
      </c>
      <c r="F7" s="25">
        <v>43483.552196050005</v>
      </c>
      <c r="H7" s="46" t="s">
        <v>241</v>
      </c>
      <c r="I7" s="72"/>
      <c r="J7" s="72"/>
      <c r="K7" s="72"/>
      <c r="L7" s="72"/>
      <c r="M7" s="72"/>
    </row>
    <row r="8" spans="2:16" ht="22.5" x14ac:dyDescent="0.2">
      <c r="B8" s="165" t="s">
        <v>368</v>
      </c>
      <c r="C8" s="25">
        <v>22347.037071629999</v>
      </c>
      <c r="D8" s="25">
        <v>22347.037071629999</v>
      </c>
      <c r="E8" s="25">
        <v>22347.037071629999</v>
      </c>
      <c r="F8" s="25">
        <v>22347.037071629999</v>
      </c>
      <c r="H8" s="46" t="s">
        <v>242</v>
      </c>
    </row>
    <row r="9" spans="2:16" ht="22.5" x14ac:dyDescent="0.2">
      <c r="B9" s="165" t="s">
        <v>369</v>
      </c>
      <c r="C9" s="25">
        <v>65830.589267679985</v>
      </c>
      <c r="D9" s="25">
        <v>65830.589267679985</v>
      </c>
      <c r="E9" s="25">
        <v>65830.589267679985</v>
      </c>
      <c r="F9" s="25">
        <v>65830.589267679985</v>
      </c>
    </row>
    <row r="10" spans="2:16" x14ac:dyDescent="0.2">
      <c r="B10" s="166" t="s">
        <v>296</v>
      </c>
      <c r="C10" s="14">
        <v>15.657170743668516</v>
      </c>
      <c r="D10" s="14">
        <v>15.657170743668516</v>
      </c>
      <c r="E10" s="14">
        <v>15.657170743668516</v>
      </c>
      <c r="F10" s="14">
        <v>15.657170743668516</v>
      </c>
    </row>
    <row r="11" spans="2:16" x14ac:dyDescent="0.2">
      <c r="B11" s="166" t="s">
        <v>297</v>
      </c>
      <c r="C11" s="14">
        <v>8.576623737756444</v>
      </c>
      <c r="D11" s="14">
        <v>8.576623737756444</v>
      </c>
      <c r="E11" s="14">
        <v>8.576623737756444</v>
      </c>
      <c r="F11" s="14">
        <v>8.576623737756444</v>
      </c>
    </row>
    <row r="12" spans="2:16" ht="13.5" customHeight="1" thickBot="1" x14ac:dyDescent="0.25">
      <c r="B12" s="167" t="s">
        <v>298</v>
      </c>
      <c r="C12" s="78">
        <v>12.229794272950159</v>
      </c>
      <c r="D12" s="78">
        <v>12.229794272950159</v>
      </c>
      <c r="E12" s="78">
        <v>12.229794272950159</v>
      </c>
      <c r="F12" s="78">
        <v>12.229794272950159</v>
      </c>
    </row>
    <row r="13" spans="2:16" ht="15.75" x14ac:dyDescent="0.25">
      <c r="B13" s="19" t="s">
        <v>239</v>
      </c>
      <c r="C13" s="8"/>
      <c r="D13" s="8"/>
    </row>
    <row r="14" spans="2:16" s="22" customFormat="1" ht="13.5" customHeight="1" x14ac:dyDescent="0.2">
      <c r="B14" s="19"/>
      <c r="C14" s="70"/>
      <c r="D14" s="70"/>
      <c r="E14" s="70"/>
      <c r="F14" s="70"/>
      <c r="H14" s="46"/>
      <c r="I14" s="46"/>
      <c r="J14" s="46"/>
      <c r="K14" s="46"/>
      <c r="L14" s="46"/>
      <c r="M14" s="46"/>
      <c r="N14" s="46"/>
      <c r="O14" s="46"/>
      <c r="P14" s="46"/>
    </row>
    <row r="15" spans="2:16" s="22" customFormat="1" ht="13.5" customHeight="1" x14ac:dyDescent="0.2">
      <c r="B15" s="46"/>
      <c r="C15" s="46"/>
      <c r="D15" s="46"/>
      <c r="E15" s="46"/>
      <c r="F15" s="46"/>
    </row>
    <row r="16" spans="2:16" s="22" customFormat="1" ht="13.5" customHeight="1" x14ac:dyDescent="0.25">
      <c r="B16" s="9"/>
      <c r="C16" s="9"/>
      <c r="D16" s="9"/>
      <c r="E16" s="9"/>
      <c r="F16" s="9"/>
    </row>
    <row r="17" spans="2:16" s="22" customFormat="1" ht="13.5" customHeight="1" x14ac:dyDescent="0.2">
      <c r="B17" s="12" t="s">
        <v>238</v>
      </c>
      <c r="C17" s="12">
        <v>2010</v>
      </c>
      <c r="D17" s="12">
        <v>2012</v>
      </c>
      <c r="E17" s="12">
        <v>2015</v>
      </c>
      <c r="F17" s="12">
        <v>2017</v>
      </c>
    </row>
    <row r="18" spans="2:16" x14ac:dyDescent="0.2">
      <c r="B18" s="64" t="s">
        <v>115</v>
      </c>
      <c r="C18" s="14">
        <f t="shared" ref="C18:F20" si="0">+C10</f>
        <v>15.657170743668516</v>
      </c>
      <c r="D18" s="14">
        <f t="shared" si="0"/>
        <v>15.657170743668516</v>
      </c>
      <c r="E18" s="14">
        <f t="shared" si="0"/>
        <v>15.657170743668516</v>
      </c>
      <c r="F18" s="14">
        <f t="shared" si="0"/>
        <v>15.657170743668516</v>
      </c>
      <c r="H18" s="22"/>
      <c r="I18" s="22"/>
      <c r="J18" s="22"/>
      <c r="K18" s="22"/>
      <c r="L18" s="22"/>
      <c r="M18" s="22"/>
      <c r="N18" s="22"/>
      <c r="O18" s="22"/>
      <c r="P18" s="22"/>
    </row>
    <row r="19" spans="2:16" x14ac:dyDescent="0.2">
      <c r="B19" s="64" t="s">
        <v>116</v>
      </c>
      <c r="C19" s="14">
        <f t="shared" si="0"/>
        <v>8.576623737756444</v>
      </c>
      <c r="D19" s="14">
        <f t="shared" si="0"/>
        <v>8.576623737756444</v>
      </c>
      <c r="E19" s="14">
        <f t="shared" si="0"/>
        <v>8.576623737756444</v>
      </c>
      <c r="F19" s="14">
        <f t="shared" si="0"/>
        <v>8.576623737756444</v>
      </c>
    </row>
    <row r="20" spans="2:16" x14ac:dyDescent="0.2">
      <c r="B20" s="64" t="s">
        <v>117</v>
      </c>
      <c r="C20" s="14">
        <f t="shared" si="0"/>
        <v>12.229794272950159</v>
      </c>
      <c r="D20" s="14">
        <f t="shared" si="0"/>
        <v>12.229794272950159</v>
      </c>
      <c r="E20" s="14">
        <f t="shared" si="0"/>
        <v>12.229794272950159</v>
      </c>
      <c r="F20" s="14">
        <f t="shared" si="0"/>
        <v>12.229794272950159</v>
      </c>
    </row>
    <row r="21" spans="2:16" x14ac:dyDescent="0.2">
      <c r="B21" s="15" t="s">
        <v>124</v>
      </c>
      <c r="C21" s="16">
        <f>1-ABS((C18/AVERAGE(C18:C19))-1)</f>
        <v>0.70782342767909223</v>
      </c>
      <c r="D21" s="16">
        <f t="shared" ref="D21:E21" si="1">1-ABS((D18/AVERAGE(D18:D19))-1)</f>
        <v>0.70782342767909223</v>
      </c>
      <c r="E21" s="16">
        <f t="shared" si="1"/>
        <v>0.70782342767909223</v>
      </c>
      <c r="F21" s="16">
        <f t="shared" ref="F21" si="2">1-ABS((F18/AVERAGE(F18:F19))-1)</f>
        <v>0.70782342767909223</v>
      </c>
    </row>
    <row r="22" spans="2:16" x14ac:dyDescent="0.2">
      <c r="B22" s="17" t="s">
        <v>395</v>
      </c>
      <c r="C22" s="18">
        <f>1+C21*99</f>
        <v>71.074519340230125</v>
      </c>
      <c r="D22" s="18">
        <f t="shared" ref="D22:E22" si="3">1+D21*99</f>
        <v>71.074519340230125</v>
      </c>
      <c r="E22" s="18">
        <f t="shared" si="3"/>
        <v>71.074519340230125</v>
      </c>
      <c r="F22" s="18">
        <f t="shared" ref="F22" si="4">1+F21*99</f>
        <v>71.074519340230125</v>
      </c>
    </row>
    <row r="24" spans="2:16" ht="15.75" x14ac:dyDescent="0.25">
      <c r="B24" s="9"/>
      <c r="C24" s="9"/>
      <c r="D24" s="9"/>
      <c r="E24" s="9"/>
      <c r="F24" s="9"/>
    </row>
  </sheetData>
  <mergeCells count="2">
    <mergeCell ref="H3:P4"/>
    <mergeCell ref="B2:E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78F"/>
  </sheetPr>
  <dimension ref="B1:Y48"/>
  <sheetViews>
    <sheetView workbookViewId="0">
      <pane ySplit="2" topLeftCell="A3" activePane="bottomLeft" state="frozen"/>
      <selection pane="bottomLeft" activeCell="B16" sqref="B16:F16"/>
    </sheetView>
  </sheetViews>
  <sheetFormatPr baseColWidth="10" defaultColWidth="12.85546875" defaultRowHeight="12" x14ac:dyDescent="0.2"/>
  <cols>
    <col min="1" max="1" width="3" style="46" customWidth="1"/>
    <col min="2" max="2" width="73.7109375" style="46" customWidth="1"/>
    <col min="3" max="6" width="11" style="46" customWidth="1"/>
    <col min="7" max="8" width="6.42578125" style="46" customWidth="1"/>
    <col min="9" max="16384" width="12.85546875" style="46"/>
  </cols>
  <sheetData>
    <row r="1" spans="2:25" ht="74.45" customHeight="1" x14ac:dyDescent="0.2"/>
    <row r="2" spans="2:25" ht="19.5" customHeight="1" x14ac:dyDescent="0.2">
      <c r="B2" s="372" t="str">
        <f>+Indicadores!D35</f>
        <v>Participación en actividades deportivas, culturales y de ocio</v>
      </c>
      <c r="C2" s="372"/>
      <c r="D2" s="372"/>
      <c r="E2" s="67"/>
      <c r="F2" s="202"/>
      <c r="J2" s="75" t="s">
        <v>258</v>
      </c>
      <c r="K2" s="75"/>
      <c r="L2" s="75"/>
    </row>
    <row r="4" spans="2:25" x14ac:dyDescent="0.2">
      <c r="J4" s="48" t="s">
        <v>251</v>
      </c>
    </row>
    <row r="5" spans="2:25" x14ac:dyDescent="0.2">
      <c r="B5" s="12" t="s">
        <v>199</v>
      </c>
      <c r="C5" s="12">
        <v>2010</v>
      </c>
      <c r="D5" s="12">
        <v>2012</v>
      </c>
      <c r="E5" s="12">
        <v>2015</v>
      </c>
      <c r="F5" s="12">
        <v>2017</v>
      </c>
      <c r="J5" s="48" t="s">
        <v>303</v>
      </c>
    </row>
    <row r="6" spans="2:25" s="47" customFormat="1" ht="12.75" x14ac:dyDescent="0.2">
      <c r="B6" s="13" t="s">
        <v>288</v>
      </c>
      <c r="C6" s="13">
        <v>2012</v>
      </c>
      <c r="D6" s="13">
        <v>2012</v>
      </c>
      <c r="E6" s="13">
        <v>2016</v>
      </c>
      <c r="F6" s="13">
        <v>2016</v>
      </c>
      <c r="J6" s="76" t="s">
        <v>252</v>
      </c>
      <c r="K6" s="76"/>
      <c r="L6" s="76"/>
    </row>
    <row r="7" spans="2:25" s="47" customFormat="1" ht="12.75" x14ac:dyDescent="0.2">
      <c r="B7" s="47" t="s">
        <v>373</v>
      </c>
      <c r="C7" s="25">
        <v>104212.21658157006</v>
      </c>
      <c r="D7" s="25">
        <v>104212.21658157006</v>
      </c>
      <c r="E7" s="25">
        <v>104212.21658157006</v>
      </c>
      <c r="F7" s="25">
        <v>104212.21658157006</v>
      </c>
      <c r="J7" s="76" t="s">
        <v>253</v>
      </c>
      <c r="K7" s="76"/>
      <c r="L7" s="76"/>
    </row>
    <row r="8" spans="2:25" s="47" customFormat="1" ht="12.75" x14ac:dyDescent="0.2">
      <c r="B8" s="47" t="s">
        <v>374</v>
      </c>
      <c r="C8" s="25">
        <v>130144.16777968002</v>
      </c>
      <c r="D8" s="25">
        <v>130144.16777968002</v>
      </c>
      <c r="E8" s="25">
        <v>130144.16777968002</v>
      </c>
      <c r="F8" s="25">
        <v>130144.16777968002</v>
      </c>
      <c r="J8" s="76" t="s">
        <v>254</v>
      </c>
      <c r="K8" s="76"/>
      <c r="L8" s="76"/>
    </row>
    <row r="9" spans="2:25" x14ac:dyDescent="0.2">
      <c r="B9" s="47" t="s">
        <v>375</v>
      </c>
      <c r="C9" s="25">
        <v>234356.38436124916</v>
      </c>
      <c r="D9" s="25">
        <v>234356.38436124916</v>
      </c>
      <c r="E9" s="25">
        <v>234356.38436124916</v>
      </c>
      <c r="F9" s="25">
        <v>234356.38436124916</v>
      </c>
      <c r="J9" s="48" t="s">
        <v>255</v>
      </c>
    </row>
    <row r="10" spans="2:25" x14ac:dyDescent="0.2">
      <c r="B10" s="64" t="s">
        <v>296</v>
      </c>
      <c r="C10" s="14">
        <v>83.301752192890859</v>
      </c>
      <c r="D10" s="14">
        <v>83.301752192890859</v>
      </c>
      <c r="E10" s="14">
        <v>84.850382064313052</v>
      </c>
      <c r="F10" s="14">
        <v>84.850382064313052</v>
      </c>
      <c r="J10" s="46" t="s">
        <v>256</v>
      </c>
    </row>
    <row r="11" spans="2:25" x14ac:dyDescent="0.2">
      <c r="B11" s="64" t="s">
        <v>297</v>
      </c>
      <c r="C11" s="50">
        <v>83.936239121699913</v>
      </c>
      <c r="D11" s="50">
        <v>83.936239121699913</v>
      </c>
      <c r="E11" s="50">
        <v>86.089598819681925</v>
      </c>
      <c r="F11" s="50">
        <v>86.089598819681925</v>
      </c>
      <c r="J11" s="46" t="s">
        <v>257</v>
      </c>
    </row>
    <row r="12" spans="2:25" ht="12.75" thickBot="1" x14ac:dyDescent="0.25">
      <c r="B12" s="71" t="s">
        <v>301</v>
      </c>
      <c r="C12" s="81">
        <v>42.6</v>
      </c>
      <c r="D12" s="81">
        <v>42.6</v>
      </c>
      <c r="E12" s="81">
        <v>42.6</v>
      </c>
      <c r="F12" s="81">
        <v>42.6</v>
      </c>
    </row>
    <row r="13" spans="2:25" s="47" customFormat="1" ht="15.75" x14ac:dyDescent="0.25">
      <c r="B13" s="19" t="s">
        <v>304</v>
      </c>
      <c r="C13" s="8"/>
      <c r="D13" s="8"/>
      <c r="E13" s="8"/>
      <c r="F13" s="8"/>
      <c r="G13" s="46"/>
      <c r="H13" s="46"/>
    </row>
    <row r="14" spans="2:25" s="47" customFormat="1" x14ac:dyDescent="0.2">
      <c r="B14" s="19" t="s">
        <v>302</v>
      </c>
      <c r="C14" s="46"/>
      <c r="D14" s="46"/>
      <c r="E14" s="46"/>
      <c r="F14" s="46"/>
      <c r="G14" s="46"/>
      <c r="H14" s="46"/>
    </row>
    <row r="15" spans="2:25" s="47" customFormat="1" x14ac:dyDescent="0.2">
      <c r="B15" s="19"/>
      <c r="C15" s="46"/>
      <c r="D15" s="46"/>
      <c r="E15" s="46"/>
      <c r="F15" s="46"/>
      <c r="G15" s="46"/>
      <c r="H15" s="46"/>
    </row>
    <row r="16" spans="2:25" x14ac:dyDescent="0.2">
      <c r="B16" s="12" t="s">
        <v>267</v>
      </c>
      <c r="C16" s="12">
        <v>2010</v>
      </c>
      <c r="D16" s="12">
        <v>2012</v>
      </c>
      <c r="E16" s="12">
        <v>2015</v>
      </c>
      <c r="F16" s="12">
        <v>2017</v>
      </c>
      <c r="J16" s="47"/>
      <c r="K16" s="47"/>
      <c r="L16" s="47"/>
      <c r="M16" s="47"/>
      <c r="N16" s="47"/>
      <c r="O16" s="47"/>
      <c r="P16" s="47"/>
      <c r="Q16" s="47"/>
      <c r="R16" s="47"/>
      <c r="S16" s="47"/>
      <c r="T16" s="47"/>
      <c r="U16" s="47"/>
      <c r="V16" s="47"/>
      <c r="W16" s="47"/>
      <c r="X16" s="47"/>
      <c r="Y16" s="47"/>
    </row>
    <row r="17" spans="2:25" x14ac:dyDescent="0.2">
      <c r="B17" s="64" t="s">
        <v>114</v>
      </c>
      <c r="C17" s="14">
        <v>57.2</v>
      </c>
      <c r="D17" s="14">
        <v>57.2</v>
      </c>
      <c r="E17" s="14">
        <v>57.2</v>
      </c>
      <c r="F17" s="14">
        <v>57.2</v>
      </c>
      <c r="J17" s="47"/>
      <c r="K17" s="47"/>
      <c r="L17" s="47"/>
      <c r="M17" s="47"/>
      <c r="N17" s="47"/>
      <c r="O17" s="47"/>
      <c r="P17" s="47"/>
      <c r="Q17" s="47"/>
      <c r="R17" s="47"/>
      <c r="S17" s="47"/>
      <c r="T17" s="47"/>
      <c r="U17" s="47"/>
      <c r="V17" s="47"/>
      <c r="W17" s="47"/>
      <c r="X17" s="47"/>
      <c r="Y17" s="47"/>
    </row>
    <row r="18" spans="2:25" s="22" customFormat="1" ht="12" customHeight="1" x14ac:dyDescent="0.2">
      <c r="B18" s="64" t="s">
        <v>115</v>
      </c>
      <c r="C18" s="14">
        <f>+C10</f>
        <v>83.301752192890859</v>
      </c>
      <c r="D18" s="14">
        <f>+D10</f>
        <v>83.301752192890859</v>
      </c>
      <c r="E18" s="14">
        <f>+E10</f>
        <v>84.850382064313052</v>
      </c>
      <c r="F18" s="14">
        <f>+F10</f>
        <v>84.850382064313052</v>
      </c>
      <c r="G18" s="46"/>
      <c r="H18" s="46"/>
      <c r="J18" s="47"/>
      <c r="K18" s="47"/>
      <c r="L18" s="47"/>
      <c r="M18" s="47"/>
      <c r="N18" s="47"/>
      <c r="O18" s="47"/>
      <c r="P18" s="47"/>
      <c r="Q18" s="47"/>
      <c r="R18" s="47"/>
      <c r="S18" s="47"/>
      <c r="T18" s="47"/>
      <c r="U18" s="47"/>
      <c r="V18" s="47"/>
      <c r="W18" s="47"/>
      <c r="X18" s="47"/>
      <c r="Y18" s="47"/>
    </row>
    <row r="19" spans="2:25" s="22" customFormat="1" ht="12" customHeight="1" x14ac:dyDescent="0.2">
      <c r="B19" s="64" t="s">
        <v>116</v>
      </c>
      <c r="C19" s="14">
        <f t="shared" ref="C19:E20" si="0">+C11</f>
        <v>83.936239121699913</v>
      </c>
      <c r="D19" s="14">
        <f t="shared" si="0"/>
        <v>83.936239121699913</v>
      </c>
      <c r="E19" s="14">
        <f t="shared" si="0"/>
        <v>86.089598819681925</v>
      </c>
      <c r="F19" s="14">
        <f t="shared" ref="F19" si="1">+F11</f>
        <v>86.089598819681925</v>
      </c>
      <c r="G19" s="46"/>
      <c r="H19" s="46"/>
      <c r="J19" s="47"/>
      <c r="K19" s="47"/>
      <c r="L19" s="47"/>
      <c r="M19" s="47"/>
      <c r="N19" s="47"/>
      <c r="O19" s="47"/>
      <c r="P19" s="47"/>
      <c r="Q19" s="47"/>
      <c r="R19" s="47"/>
      <c r="S19" s="47"/>
      <c r="T19" s="47"/>
      <c r="U19" s="47"/>
      <c r="V19" s="47"/>
      <c r="W19" s="47"/>
      <c r="X19" s="47"/>
      <c r="Y19" s="47"/>
    </row>
    <row r="20" spans="2:25" s="22" customFormat="1" ht="12" customHeight="1" x14ac:dyDescent="0.2">
      <c r="B20" s="64" t="s">
        <v>117</v>
      </c>
      <c r="C20" s="14">
        <f t="shared" si="0"/>
        <v>42.6</v>
      </c>
      <c r="D20" s="14">
        <f t="shared" si="0"/>
        <v>42.6</v>
      </c>
      <c r="E20" s="14">
        <f t="shared" si="0"/>
        <v>42.6</v>
      </c>
      <c r="F20" s="14">
        <f t="shared" ref="F20" si="2">+F12</f>
        <v>42.6</v>
      </c>
      <c r="G20" s="46"/>
      <c r="H20" s="46"/>
      <c r="J20" s="47"/>
      <c r="K20" s="47"/>
      <c r="L20" s="47"/>
      <c r="M20" s="47"/>
      <c r="N20" s="47"/>
      <c r="O20" s="47"/>
      <c r="P20" s="47"/>
      <c r="Q20" s="47"/>
      <c r="R20" s="47"/>
      <c r="S20" s="47"/>
      <c r="T20" s="47"/>
      <c r="U20" s="47"/>
      <c r="V20" s="47"/>
      <c r="W20" s="47"/>
      <c r="X20" s="47"/>
      <c r="Y20" s="47"/>
    </row>
    <row r="21" spans="2:25" s="22" customFormat="1" ht="12" customHeight="1" x14ac:dyDescent="0.2">
      <c r="B21" s="15" t="s">
        <v>124</v>
      </c>
      <c r="C21" s="16">
        <f>1-ABS((C18/AVERAGE(C18:C19))-1)</f>
        <v>0.99620608377425723</v>
      </c>
      <c r="D21" s="16">
        <f t="shared" ref="D21:E21" si="3">1-ABS((D18/AVERAGE(D18:D19))-1)</f>
        <v>0.99620608377425723</v>
      </c>
      <c r="E21" s="16">
        <f t="shared" si="3"/>
        <v>0.99275057392097277</v>
      </c>
      <c r="F21" s="16">
        <f t="shared" ref="F21" si="4">1-ABS((F18/AVERAGE(F18:F19))-1)</f>
        <v>0.99275057392097277</v>
      </c>
      <c r="G21" s="46"/>
      <c r="H21" s="46"/>
      <c r="J21" s="47"/>
      <c r="K21" s="47"/>
      <c r="L21" s="47"/>
      <c r="M21" s="47"/>
      <c r="N21" s="47"/>
      <c r="O21" s="47"/>
      <c r="P21" s="47"/>
      <c r="Q21" s="47"/>
      <c r="R21" s="47"/>
      <c r="S21" s="47"/>
      <c r="T21" s="47"/>
      <c r="U21" s="47"/>
      <c r="V21" s="47"/>
      <c r="W21" s="47"/>
      <c r="X21" s="47"/>
      <c r="Y21" s="47"/>
    </row>
    <row r="22" spans="2:25" x14ac:dyDescent="0.2">
      <c r="B22" s="15" t="s">
        <v>394</v>
      </c>
      <c r="C22" s="16">
        <f>(C20/C17)^(1/2)</f>
        <v>0.86299203052823426</v>
      </c>
      <c r="D22" s="16">
        <f t="shared" ref="D22:E22" si="5">(D20/D17)^(1/2)</f>
        <v>0.86299203052823426</v>
      </c>
      <c r="E22" s="16">
        <f t="shared" si="5"/>
        <v>0.86299203052823426</v>
      </c>
      <c r="F22" s="16">
        <f t="shared" ref="F22" si="6">(F20/F17)^(1/2)</f>
        <v>0.86299203052823426</v>
      </c>
      <c r="J22" s="47"/>
      <c r="K22" s="47"/>
      <c r="L22" s="47"/>
      <c r="M22" s="47"/>
      <c r="N22" s="47"/>
      <c r="O22" s="47"/>
      <c r="P22" s="47"/>
      <c r="Q22" s="47"/>
      <c r="R22" s="47"/>
      <c r="S22" s="47"/>
      <c r="T22" s="47"/>
      <c r="U22" s="47"/>
      <c r="V22" s="47"/>
      <c r="W22" s="47"/>
      <c r="X22" s="47"/>
      <c r="Y22" s="47"/>
    </row>
    <row r="23" spans="2:25" x14ac:dyDescent="0.2">
      <c r="B23" s="17" t="s">
        <v>395</v>
      </c>
      <c r="C23" s="18">
        <f>1+(C22*C21)*99</f>
        <v>86.112073195031726</v>
      </c>
      <c r="D23" s="18">
        <f t="shared" ref="D23:E23" si="7">1+(D22*D21)*99</f>
        <v>86.112073195031726</v>
      </c>
      <c r="E23" s="18">
        <f t="shared" si="7"/>
        <v>85.8168475260169</v>
      </c>
      <c r="F23" s="18">
        <f t="shared" ref="F23" si="8">1+(F22*F21)*99</f>
        <v>85.8168475260169</v>
      </c>
      <c r="J23" s="47"/>
      <c r="K23" s="47"/>
      <c r="L23" s="47"/>
      <c r="M23" s="47"/>
      <c r="N23" s="47"/>
      <c r="O23" s="47"/>
      <c r="P23" s="47"/>
      <c r="Q23" s="47"/>
      <c r="R23" s="47"/>
      <c r="S23" s="47"/>
      <c r="T23" s="47"/>
      <c r="U23" s="47"/>
      <c r="V23" s="47"/>
      <c r="W23" s="47"/>
      <c r="X23" s="47"/>
      <c r="Y23" s="47"/>
    </row>
    <row r="24" spans="2:25" ht="15.75" x14ac:dyDescent="0.25">
      <c r="B24" s="9"/>
      <c r="C24" s="9"/>
      <c r="D24" s="9"/>
      <c r="E24" s="9"/>
      <c r="F24" s="9"/>
      <c r="J24" s="47"/>
      <c r="K24" s="47"/>
      <c r="L24" s="47"/>
      <c r="M24" s="47"/>
      <c r="N24" s="47"/>
      <c r="O24" s="47"/>
      <c r="P24" s="47"/>
      <c r="Q24" s="47"/>
      <c r="R24" s="47"/>
      <c r="S24" s="47"/>
      <c r="T24" s="47"/>
      <c r="U24" s="47"/>
      <c r="V24" s="47"/>
      <c r="W24" s="47"/>
      <c r="X24" s="47"/>
      <c r="Y24" s="47"/>
    </row>
    <row r="25" spans="2:25" x14ac:dyDescent="0.2">
      <c r="J25" s="47"/>
      <c r="K25" s="47"/>
      <c r="L25" s="47"/>
      <c r="M25" s="47"/>
      <c r="N25" s="47"/>
      <c r="O25" s="47"/>
      <c r="P25" s="47"/>
      <c r="Q25" s="47"/>
      <c r="R25" s="47"/>
      <c r="S25" s="47"/>
      <c r="T25" s="47"/>
      <c r="U25" s="47"/>
      <c r="V25" s="47"/>
      <c r="W25" s="47"/>
      <c r="X25" s="47"/>
      <c r="Y25" s="47"/>
    </row>
    <row r="26" spans="2:25" x14ac:dyDescent="0.2">
      <c r="J26" s="47"/>
      <c r="K26" s="47"/>
      <c r="L26" s="47"/>
      <c r="M26" s="47"/>
      <c r="N26" s="47"/>
      <c r="O26" s="47"/>
      <c r="P26" s="47"/>
      <c r="Q26" s="47"/>
      <c r="R26" s="47"/>
      <c r="S26" s="47"/>
      <c r="T26" s="47"/>
      <c r="U26" s="47"/>
      <c r="V26" s="47"/>
      <c r="W26" s="47"/>
      <c r="X26" s="47"/>
      <c r="Y26" s="47"/>
    </row>
    <row r="27" spans="2:25" x14ac:dyDescent="0.2">
      <c r="J27" s="47"/>
      <c r="K27" s="47"/>
      <c r="L27" s="47"/>
      <c r="M27" s="47"/>
      <c r="N27" s="47"/>
      <c r="O27" s="47"/>
      <c r="P27" s="47"/>
      <c r="Q27" s="47"/>
      <c r="R27" s="47"/>
      <c r="S27" s="47"/>
      <c r="T27" s="47"/>
      <c r="U27" s="47"/>
      <c r="V27" s="47"/>
      <c r="W27" s="47"/>
      <c r="X27" s="47"/>
      <c r="Y27" s="47"/>
    </row>
    <row r="28" spans="2:25" x14ac:dyDescent="0.2">
      <c r="J28" s="47"/>
      <c r="K28" s="47"/>
      <c r="L28" s="47"/>
      <c r="M28" s="47"/>
      <c r="N28" s="47"/>
      <c r="O28" s="47"/>
      <c r="P28" s="47"/>
      <c r="Q28" s="47"/>
      <c r="R28" s="47"/>
      <c r="S28" s="47"/>
      <c r="T28" s="47"/>
      <c r="U28" s="47"/>
      <c r="V28" s="47"/>
      <c r="W28" s="47"/>
      <c r="X28" s="47"/>
      <c r="Y28" s="47"/>
    </row>
    <row r="29" spans="2:25" x14ac:dyDescent="0.2">
      <c r="J29" s="47"/>
      <c r="K29" s="47"/>
      <c r="L29" s="47"/>
      <c r="M29" s="47"/>
      <c r="N29" s="47"/>
      <c r="O29" s="47"/>
      <c r="P29" s="47"/>
      <c r="Q29" s="47"/>
      <c r="R29" s="47"/>
      <c r="S29" s="47"/>
      <c r="T29" s="47"/>
      <c r="U29" s="47"/>
      <c r="V29" s="47"/>
      <c r="W29" s="47"/>
      <c r="X29" s="47"/>
      <c r="Y29" s="47"/>
    </row>
    <row r="30" spans="2:25" x14ac:dyDescent="0.2">
      <c r="J30" s="47"/>
      <c r="K30" s="47"/>
      <c r="L30" s="47"/>
      <c r="M30" s="47"/>
      <c r="N30" s="47"/>
      <c r="O30" s="47"/>
      <c r="P30" s="47"/>
      <c r="Q30" s="47"/>
      <c r="R30" s="47"/>
      <c r="S30" s="47"/>
      <c r="T30" s="47"/>
      <c r="U30" s="47"/>
      <c r="V30" s="47"/>
      <c r="W30" s="47"/>
      <c r="X30" s="47"/>
      <c r="Y30" s="47"/>
    </row>
    <row r="31" spans="2:25" x14ac:dyDescent="0.2">
      <c r="J31" s="47"/>
      <c r="K31" s="47"/>
      <c r="L31" s="47"/>
      <c r="M31" s="47"/>
      <c r="N31" s="47"/>
      <c r="O31" s="47"/>
      <c r="P31" s="47"/>
      <c r="Q31" s="47"/>
      <c r="R31" s="47"/>
      <c r="S31" s="47"/>
      <c r="T31" s="47"/>
      <c r="U31" s="47"/>
      <c r="V31" s="47"/>
      <c r="W31" s="47"/>
      <c r="X31" s="47"/>
      <c r="Y31" s="47"/>
    </row>
    <row r="32" spans="2:25" x14ac:dyDescent="0.2">
      <c r="J32" s="47"/>
      <c r="K32" s="47"/>
      <c r="L32" s="47"/>
      <c r="M32" s="47"/>
      <c r="N32" s="47"/>
      <c r="O32" s="47"/>
      <c r="P32" s="47"/>
      <c r="Q32" s="47"/>
      <c r="R32" s="47"/>
      <c r="S32" s="47"/>
      <c r="T32" s="47"/>
      <c r="U32" s="47"/>
      <c r="V32" s="47"/>
      <c r="W32" s="47"/>
      <c r="X32" s="47"/>
      <c r="Y32" s="47"/>
    </row>
    <row r="33" spans="10:25" x14ac:dyDescent="0.2">
      <c r="J33" s="47"/>
      <c r="K33" s="47"/>
      <c r="L33" s="47"/>
      <c r="M33" s="47"/>
      <c r="N33" s="47"/>
      <c r="O33" s="47"/>
      <c r="P33" s="47"/>
      <c r="Q33" s="47"/>
      <c r="R33" s="47"/>
      <c r="S33" s="47"/>
      <c r="T33" s="47"/>
      <c r="U33" s="47"/>
      <c r="V33" s="47"/>
      <c r="W33" s="47"/>
      <c r="X33" s="47"/>
      <c r="Y33" s="47"/>
    </row>
    <row r="34" spans="10:25" x14ac:dyDescent="0.2">
      <c r="J34" s="47"/>
      <c r="K34" s="47"/>
      <c r="L34" s="47"/>
      <c r="M34" s="47"/>
      <c r="N34" s="47"/>
      <c r="O34" s="47"/>
      <c r="P34" s="47"/>
      <c r="Q34" s="47"/>
      <c r="R34" s="47"/>
      <c r="S34" s="47"/>
      <c r="T34" s="47"/>
      <c r="U34" s="47"/>
      <c r="V34" s="47"/>
      <c r="W34" s="47"/>
      <c r="X34" s="47"/>
      <c r="Y34" s="47"/>
    </row>
    <row r="35" spans="10:25" x14ac:dyDescent="0.2">
      <c r="J35" s="47"/>
      <c r="K35" s="47"/>
      <c r="L35" s="47"/>
      <c r="M35" s="47"/>
      <c r="N35" s="47"/>
      <c r="O35" s="47"/>
      <c r="P35" s="47"/>
      <c r="Q35" s="47"/>
      <c r="R35" s="47"/>
      <c r="S35" s="47"/>
      <c r="T35" s="47"/>
      <c r="U35" s="47"/>
      <c r="V35" s="47"/>
      <c r="W35" s="47"/>
      <c r="X35" s="47"/>
      <c r="Y35" s="47"/>
    </row>
    <row r="36" spans="10:25" x14ac:dyDescent="0.2">
      <c r="J36" s="47"/>
      <c r="K36" s="47"/>
      <c r="L36" s="47"/>
      <c r="M36" s="47"/>
      <c r="N36" s="47"/>
      <c r="O36" s="47"/>
      <c r="P36" s="47"/>
      <c r="Q36" s="47"/>
      <c r="R36" s="47"/>
      <c r="S36" s="47"/>
      <c r="T36" s="47"/>
      <c r="U36" s="47"/>
      <c r="V36" s="47"/>
      <c r="W36" s="47"/>
      <c r="X36" s="47"/>
      <c r="Y36" s="47"/>
    </row>
    <row r="37" spans="10:25" x14ac:dyDescent="0.2">
      <c r="J37" s="47"/>
      <c r="K37" s="47"/>
      <c r="L37" s="47"/>
      <c r="M37" s="47"/>
      <c r="N37" s="47"/>
      <c r="O37" s="47"/>
      <c r="P37" s="47"/>
      <c r="Q37" s="47"/>
      <c r="R37" s="47"/>
      <c r="S37" s="47"/>
      <c r="T37" s="47"/>
      <c r="U37" s="47"/>
      <c r="V37" s="47"/>
      <c r="W37" s="47"/>
      <c r="X37" s="47"/>
      <c r="Y37" s="47"/>
    </row>
    <row r="38" spans="10:25" x14ac:dyDescent="0.2">
      <c r="J38" s="47"/>
      <c r="K38" s="47"/>
      <c r="L38" s="47"/>
      <c r="M38" s="47"/>
      <c r="N38" s="47"/>
      <c r="O38" s="47"/>
      <c r="P38" s="47"/>
      <c r="Q38" s="47"/>
      <c r="R38" s="47"/>
      <c r="S38" s="47"/>
      <c r="T38" s="47"/>
      <c r="U38" s="47"/>
      <c r="V38" s="47"/>
      <c r="W38" s="47"/>
      <c r="X38" s="47"/>
      <c r="Y38" s="47"/>
    </row>
    <row r="39" spans="10:25" x14ac:dyDescent="0.2">
      <c r="J39" s="47"/>
      <c r="K39" s="47"/>
      <c r="L39" s="47"/>
      <c r="M39" s="47"/>
      <c r="N39" s="47"/>
      <c r="O39" s="47"/>
      <c r="P39" s="47"/>
      <c r="Q39" s="47"/>
      <c r="R39" s="47"/>
      <c r="S39" s="47"/>
      <c r="T39" s="47"/>
      <c r="U39" s="47"/>
      <c r="V39" s="47"/>
      <c r="W39" s="47"/>
      <c r="X39" s="47"/>
      <c r="Y39" s="47"/>
    </row>
    <row r="40" spans="10:25" x14ac:dyDescent="0.2">
      <c r="J40" s="75" t="s">
        <v>261</v>
      </c>
      <c r="K40" s="75"/>
      <c r="L40" s="75"/>
      <c r="M40" s="22"/>
      <c r="N40" s="47"/>
      <c r="O40" s="47"/>
      <c r="P40" s="47"/>
      <c r="Q40" s="47"/>
      <c r="R40" s="47"/>
      <c r="S40" s="47"/>
      <c r="T40" s="47"/>
      <c r="U40" s="47"/>
      <c r="V40" s="47"/>
      <c r="W40" s="47"/>
      <c r="X40" s="47"/>
      <c r="Y40" s="47"/>
    </row>
    <row r="42" spans="10:25" ht="21.75" customHeight="1" x14ac:dyDescent="0.2">
      <c r="J42" s="373" t="s">
        <v>279</v>
      </c>
      <c r="K42" s="373"/>
      <c r="L42" s="373"/>
      <c r="M42" s="373"/>
      <c r="N42" s="373"/>
      <c r="O42" s="373"/>
      <c r="P42" s="373"/>
      <c r="Q42" s="373"/>
      <c r="R42" s="373"/>
      <c r="S42" s="22"/>
      <c r="T42" s="22"/>
      <c r="U42" s="22"/>
      <c r="V42" s="22"/>
      <c r="W42" s="22"/>
      <c r="X42" s="22"/>
      <c r="Y42" s="22"/>
    </row>
    <row r="43" spans="10:25" ht="17.25" customHeight="1" x14ac:dyDescent="0.2">
      <c r="J43" s="373"/>
      <c r="K43" s="373"/>
      <c r="L43" s="373"/>
      <c r="M43" s="373"/>
      <c r="N43" s="373"/>
      <c r="O43" s="373"/>
      <c r="P43" s="373"/>
      <c r="Q43" s="373"/>
      <c r="R43" s="373"/>
      <c r="S43" s="22"/>
      <c r="T43" s="22"/>
      <c r="U43" s="22"/>
      <c r="V43" s="22"/>
      <c r="W43" s="22"/>
      <c r="X43" s="22"/>
      <c r="Y43" s="22"/>
    </row>
    <row r="44" spans="10:25" ht="12.75" x14ac:dyDescent="0.2">
      <c r="J44" s="77" t="s">
        <v>262</v>
      </c>
      <c r="K44" s="22"/>
      <c r="L44" s="22"/>
      <c r="M44" s="22"/>
      <c r="N44" s="22"/>
      <c r="O44" s="22"/>
      <c r="P44" s="22"/>
      <c r="Q44" s="22"/>
      <c r="R44" s="22"/>
      <c r="S44" s="22"/>
      <c r="T44" s="22"/>
      <c r="U44" s="22"/>
      <c r="V44" s="22"/>
      <c r="W44" s="22"/>
      <c r="X44" s="22"/>
      <c r="Y44" s="22"/>
    </row>
    <row r="45" spans="10:25" ht="12.75" x14ac:dyDescent="0.2">
      <c r="J45" s="77" t="s">
        <v>263</v>
      </c>
      <c r="K45" s="22"/>
      <c r="L45" s="22"/>
      <c r="M45" s="22"/>
      <c r="N45" s="22"/>
      <c r="O45" s="22"/>
      <c r="P45" s="22"/>
      <c r="Q45" s="22"/>
      <c r="R45" s="22"/>
      <c r="S45" s="22"/>
      <c r="T45" s="22"/>
      <c r="U45" s="22"/>
      <c r="V45" s="22"/>
      <c r="W45" s="22"/>
      <c r="X45" s="22"/>
      <c r="Y45" s="22"/>
    </row>
    <row r="46" spans="10:25" ht="12.75" x14ac:dyDescent="0.2">
      <c r="J46" s="76" t="s">
        <v>264</v>
      </c>
    </row>
    <row r="47" spans="10:25" ht="12.75" x14ac:dyDescent="0.2">
      <c r="J47" s="76" t="s">
        <v>265</v>
      </c>
    </row>
    <row r="48" spans="10:25" ht="12.75" x14ac:dyDescent="0.2">
      <c r="J48" s="76" t="s">
        <v>266</v>
      </c>
    </row>
  </sheetData>
  <mergeCells count="2">
    <mergeCell ref="B2:D2"/>
    <mergeCell ref="J42:R43"/>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78F"/>
  </sheetPr>
  <dimension ref="B1:O25"/>
  <sheetViews>
    <sheetView workbookViewId="0">
      <selection activeCell="B22" sqref="B22"/>
    </sheetView>
  </sheetViews>
  <sheetFormatPr baseColWidth="10" defaultColWidth="12.85546875" defaultRowHeight="12" x14ac:dyDescent="0.2"/>
  <cols>
    <col min="1" max="1" width="2.7109375" style="46" customWidth="1"/>
    <col min="2" max="2" width="65" style="46" customWidth="1"/>
    <col min="3" max="7" width="12.85546875" style="46"/>
    <col min="8" max="8" width="14.42578125" style="46" customWidth="1"/>
    <col min="9" max="16384" width="12.85546875" style="46"/>
  </cols>
  <sheetData>
    <row r="1" spans="2:15" ht="66.75" customHeight="1" x14ac:dyDescent="0.2"/>
    <row r="2" spans="2:15" ht="21.75" customHeight="1" x14ac:dyDescent="0.2">
      <c r="B2" s="372" t="str">
        <f>+Indicadores!D36</f>
        <v>Participación en actividades de voluntariado y benéficas</v>
      </c>
      <c r="C2" s="372"/>
      <c r="D2" s="372"/>
      <c r="E2" s="67"/>
      <c r="F2" s="202"/>
    </row>
    <row r="4" spans="2:15" ht="15" customHeight="1" x14ac:dyDescent="0.2">
      <c r="I4" s="375" t="s">
        <v>376</v>
      </c>
      <c r="J4" s="376"/>
      <c r="K4" s="376"/>
      <c r="L4" s="376"/>
      <c r="M4" s="376"/>
      <c r="N4" s="376"/>
      <c r="O4" s="376"/>
    </row>
    <row r="5" spans="2:15" ht="12" customHeight="1" x14ac:dyDescent="0.2">
      <c r="B5" s="12" t="s">
        <v>199</v>
      </c>
      <c r="C5" s="12">
        <v>2010</v>
      </c>
      <c r="D5" s="12">
        <v>2012</v>
      </c>
      <c r="E5" s="12">
        <v>2015</v>
      </c>
      <c r="F5" s="12">
        <v>2017</v>
      </c>
      <c r="I5" s="376"/>
      <c r="J5" s="376"/>
      <c r="K5" s="376"/>
      <c r="L5" s="376"/>
      <c r="M5" s="376"/>
      <c r="N5" s="376"/>
      <c r="O5" s="376"/>
    </row>
    <row r="6" spans="2:15" x14ac:dyDescent="0.2">
      <c r="B6" s="13" t="s">
        <v>288</v>
      </c>
      <c r="C6" s="13">
        <v>2012</v>
      </c>
      <c r="D6" s="13">
        <v>2012</v>
      </c>
      <c r="E6" s="13">
        <v>2012</v>
      </c>
      <c r="F6" s="13">
        <v>2012</v>
      </c>
      <c r="G6" s="47"/>
      <c r="I6" s="376"/>
      <c r="J6" s="376"/>
      <c r="K6" s="376"/>
      <c r="L6" s="376"/>
      <c r="M6" s="376"/>
      <c r="N6" s="376"/>
      <c r="O6" s="376"/>
    </row>
    <row r="7" spans="2:15" x14ac:dyDescent="0.2">
      <c r="B7" s="47" t="s">
        <v>377</v>
      </c>
      <c r="C7" s="25">
        <v>40063.769446700011</v>
      </c>
      <c r="D7" s="25">
        <v>40063.769446700011</v>
      </c>
      <c r="E7" s="25">
        <v>40063.769446700011</v>
      </c>
      <c r="F7" s="25">
        <v>40063.769446700011</v>
      </c>
      <c r="G7" s="47"/>
      <c r="I7" s="46" t="s">
        <v>269</v>
      </c>
    </row>
    <row r="8" spans="2:15" x14ac:dyDescent="0.2">
      <c r="B8" s="47" t="s">
        <v>378</v>
      </c>
      <c r="C8" s="25">
        <v>43420.404664500042</v>
      </c>
      <c r="D8" s="25">
        <v>43420.404664500042</v>
      </c>
      <c r="E8" s="25">
        <v>43420.404664500042</v>
      </c>
      <c r="F8" s="25">
        <v>43420.404664500042</v>
      </c>
      <c r="G8" s="47"/>
      <c r="I8" s="46" t="s">
        <v>270</v>
      </c>
    </row>
    <row r="9" spans="2:15" x14ac:dyDescent="0.2">
      <c r="B9" s="47" t="s">
        <v>379</v>
      </c>
      <c r="C9" s="25">
        <v>83484.17411120006</v>
      </c>
      <c r="D9" s="25">
        <v>83484.17411120006</v>
      </c>
      <c r="E9" s="25">
        <v>83484.17411120006</v>
      </c>
      <c r="F9" s="25">
        <v>83484.17411120006</v>
      </c>
      <c r="I9" s="46" t="s">
        <v>271</v>
      </c>
    </row>
    <row r="10" spans="2:15" x14ac:dyDescent="0.2">
      <c r="B10" s="64" t="s">
        <v>115</v>
      </c>
      <c r="C10" s="14">
        <v>31.547602545820048</v>
      </c>
      <c r="D10" s="14">
        <v>31.547602545820048</v>
      </c>
      <c r="E10" s="14">
        <v>31.547602545820048</v>
      </c>
      <c r="F10" s="14">
        <v>31.547602545820048</v>
      </c>
      <c r="I10" s="46" t="s">
        <v>272</v>
      </c>
    </row>
    <row r="11" spans="2:15" x14ac:dyDescent="0.2">
      <c r="B11" s="47" t="s">
        <v>116</v>
      </c>
      <c r="C11" s="50">
        <v>29.300740889919481</v>
      </c>
      <c r="D11" s="50">
        <v>29.300740889919481</v>
      </c>
      <c r="E11" s="50">
        <v>29.300740889919481</v>
      </c>
      <c r="F11" s="50">
        <v>29.300740889919481</v>
      </c>
      <c r="I11" s="46" t="s">
        <v>273</v>
      </c>
    </row>
    <row r="12" spans="2:15" ht="12.75" thickBot="1" x14ac:dyDescent="0.25">
      <c r="B12" s="20" t="s">
        <v>142</v>
      </c>
      <c r="C12" s="104">
        <v>6.7</v>
      </c>
      <c r="D12" s="104">
        <v>6.7</v>
      </c>
      <c r="E12" s="104">
        <v>6.7</v>
      </c>
      <c r="F12" s="104">
        <v>6.7</v>
      </c>
      <c r="I12" s="46" t="s">
        <v>274</v>
      </c>
    </row>
    <row r="13" spans="2:15" s="22" customFormat="1" ht="15.75" customHeight="1" x14ac:dyDescent="0.2">
      <c r="B13" s="19" t="s">
        <v>278</v>
      </c>
      <c r="C13" s="46"/>
      <c r="D13" s="46"/>
      <c r="E13" s="46"/>
      <c r="F13" s="46"/>
      <c r="I13" s="46" t="s">
        <v>275</v>
      </c>
      <c r="J13" s="46"/>
      <c r="K13" s="46"/>
      <c r="L13" s="46"/>
      <c r="M13" s="46"/>
      <c r="N13" s="46"/>
      <c r="O13" s="46"/>
    </row>
    <row r="14" spans="2:15" s="22" customFormat="1" ht="13.5" customHeight="1" x14ac:dyDescent="0.2">
      <c r="B14" s="19" t="s">
        <v>302</v>
      </c>
      <c r="C14" s="46"/>
      <c r="D14" s="46"/>
      <c r="E14" s="46"/>
      <c r="F14" s="46"/>
      <c r="I14" s="46" t="s">
        <v>276</v>
      </c>
    </row>
    <row r="15" spans="2:15" s="22" customFormat="1" ht="13.5" customHeight="1" x14ac:dyDescent="0.2">
      <c r="B15" s="374"/>
      <c r="C15" s="374"/>
      <c r="D15" s="374"/>
      <c r="E15" s="374"/>
      <c r="F15" s="203"/>
      <c r="I15" s="46" t="s">
        <v>277</v>
      </c>
    </row>
    <row r="16" spans="2:15" s="22" customFormat="1" ht="13.5" customHeight="1" x14ac:dyDescent="0.2">
      <c r="B16" s="46"/>
      <c r="C16" s="46"/>
      <c r="D16" s="46"/>
      <c r="E16" s="46"/>
      <c r="F16" s="46"/>
      <c r="I16" s="46"/>
    </row>
    <row r="17" spans="2:15" ht="13.5" customHeight="1" x14ac:dyDescent="0.2">
      <c r="B17" s="12" t="s">
        <v>268</v>
      </c>
      <c r="C17" s="12">
        <v>2010</v>
      </c>
      <c r="D17" s="12">
        <v>2012</v>
      </c>
      <c r="E17" s="12">
        <v>2015</v>
      </c>
      <c r="F17" s="12">
        <v>2017</v>
      </c>
      <c r="I17" s="22"/>
      <c r="J17" s="22"/>
      <c r="K17" s="22"/>
      <c r="L17" s="22"/>
      <c r="M17" s="22"/>
      <c r="N17" s="22"/>
      <c r="O17" s="22"/>
    </row>
    <row r="18" spans="2:15" x14ac:dyDescent="0.2">
      <c r="B18" s="64" t="s">
        <v>114</v>
      </c>
      <c r="C18" s="14">
        <v>35.5</v>
      </c>
      <c r="D18" s="14">
        <v>35.5</v>
      </c>
      <c r="E18" s="14">
        <v>35.5</v>
      </c>
      <c r="F18" s="14">
        <v>35.5</v>
      </c>
    </row>
    <row r="19" spans="2:15" x14ac:dyDescent="0.2">
      <c r="B19" s="64" t="s">
        <v>115</v>
      </c>
      <c r="C19" s="14">
        <f>+C10</f>
        <v>31.547602545820048</v>
      </c>
      <c r="D19" s="14">
        <f>+D10</f>
        <v>31.547602545820048</v>
      </c>
      <c r="E19" s="14">
        <f>+E10</f>
        <v>31.547602545820048</v>
      </c>
      <c r="F19" s="14">
        <f>+F10</f>
        <v>31.547602545820048</v>
      </c>
    </row>
    <row r="20" spans="2:15" x14ac:dyDescent="0.2">
      <c r="B20" s="64" t="s">
        <v>116</v>
      </c>
      <c r="C20" s="14">
        <f>+C11</f>
        <v>29.300740889919481</v>
      </c>
      <c r="D20" s="14">
        <f t="shared" ref="D20:E20" si="0">+D11</f>
        <v>29.300740889919481</v>
      </c>
      <c r="E20" s="14">
        <f t="shared" si="0"/>
        <v>29.300740889919481</v>
      </c>
      <c r="F20" s="14">
        <f t="shared" ref="F20" si="1">+F11</f>
        <v>29.300740889919481</v>
      </c>
    </row>
    <row r="21" spans="2:15" x14ac:dyDescent="0.2">
      <c r="B21" s="64" t="s">
        <v>117</v>
      </c>
      <c r="C21" s="14">
        <f>+C12</f>
        <v>6.7</v>
      </c>
      <c r="D21" s="14">
        <f t="shared" ref="D21:E21" si="2">+D12</f>
        <v>6.7</v>
      </c>
      <c r="E21" s="14">
        <f t="shared" si="2"/>
        <v>6.7</v>
      </c>
      <c r="F21" s="14">
        <f t="shared" ref="F21" si="3">+F12</f>
        <v>6.7</v>
      </c>
    </row>
    <row r="22" spans="2:15" x14ac:dyDescent="0.2">
      <c r="B22" s="15" t="s">
        <v>124</v>
      </c>
      <c r="C22" s="16">
        <f>1-ABS((C19/AVERAGE(C19:C20))-1)</f>
        <v>0.96307439892306324</v>
      </c>
      <c r="D22" s="16">
        <f t="shared" ref="D22:E22" si="4">1-ABS((D19/AVERAGE(D19:D20))-1)</f>
        <v>0.96307439892306324</v>
      </c>
      <c r="E22" s="16">
        <f t="shared" si="4"/>
        <v>0.96307439892306324</v>
      </c>
      <c r="F22" s="16">
        <f t="shared" ref="F22" si="5">1-ABS((F19/AVERAGE(F19:F20))-1)</f>
        <v>0.96307439892306324</v>
      </c>
    </row>
    <row r="23" spans="2:15" x14ac:dyDescent="0.2">
      <c r="B23" s="15" t="s">
        <v>394</v>
      </c>
      <c r="C23" s="16">
        <f>(C21/C18)^(1/2)</f>
        <v>0.43443341764440402</v>
      </c>
      <c r="D23" s="16">
        <f t="shared" ref="D23:E23" si="6">(D21/D18)^(1/2)</f>
        <v>0.43443341764440402</v>
      </c>
      <c r="E23" s="16">
        <f t="shared" si="6"/>
        <v>0.43443341764440402</v>
      </c>
      <c r="F23" s="16">
        <f t="shared" ref="F23" si="7">(F21/F18)^(1/2)</f>
        <v>0.43443341764440402</v>
      </c>
    </row>
    <row r="24" spans="2:15" x14ac:dyDescent="0.2">
      <c r="B24" s="17" t="s">
        <v>395</v>
      </c>
      <c r="C24" s="18">
        <f>1+(C23*C22)*99</f>
        <v>42.42077855442767</v>
      </c>
      <c r="D24" s="18">
        <f t="shared" ref="D24:E24" si="8">1+(D23*D22)*99</f>
        <v>42.42077855442767</v>
      </c>
      <c r="E24" s="18">
        <f t="shared" si="8"/>
        <v>42.42077855442767</v>
      </c>
      <c r="F24" s="18">
        <f t="shared" ref="F24" si="9">1+(F23*F22)*99</f>
        <v>42.42077855442767</v>
      </c>
    </row>
    <row r="25" spans="2:15" ht="15.75" x14ac:dyDescent="0.25">
      <c r="B25" s="9"/>
      <c r="C25" s="9"/>
      <c r="D25" s="9"/>
      <c r="E25" s="9"/>
      <c r="F25" s="9"/>
    </row>
  </sheetData>
  <mergeCells count="3">
    <mergeCell ref="B15:E15"/>
    <mergeCell ref="B2:D2"/>
    <mergeCell ref="I4:O6"/>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tint="-0.14999847407452621"/>
  </sheetPr>
  <dimension ref="B1:L46"/>
  <sheetViews>
    <sheetView topLeftCell="A2" zoomScale="145" zoomScaleNormal="145" zoomScalePageLayoutView="145" workbookViewId="0">
      <selection activeCell="D29" sqref="D29"/>
    </sheetView>
  </sheetViews>
  <sheetFormatPr baseColWidth="10" defaultColWidth="12.85546875" defaultRowHeight="12" x14ac:dyDescent="0.2"/>
  <cols>
    <col min="1" max="1" width="2.7109375" style="46" customWidth="1"/>
    <col min="2" max="2" width="38" style="46" customWidth="1"/>
    <col min="3" max="6" width="17.42578125" style="46" customWidth="1"/>
    <col min="7" max="9" width="8.85546875" style="46" customWidth="1"/>
    <col min="10" max="10" width="7.85546875" style="46" customWidth="1"/>
    <col min="11" max="16384" width="12.85546875" style="46"/>
  </cols>
  <sheetData>
    <row r="1" spans="2:10" ht="78" customHeight="1" x14ac:dyDescent="0.2"/>
    <row r="2" spans="2:10" ht="20.25" customHeight="1" x14ac:dyDescent="0.2">
      <c r="B2" s="372" t="str">
        <f>+Indicadores!D37</f>
        <v>Participación en el Gobierno de Navarra</v>
      </c>
      <c r="C2" s="372"/>
      <c r="D2" s="372"/>
    </row>
    <row r="5" spans="2:10" x14ac:dyDescent="0.2">
      <c r="B5" s="12" t="s">
        <v>411</v>
      </c>
      <c r="C5" s="12">
        <v>2010</v>
      </c>
      <c r="D5" s="12">
        <v>2012</v>
      </c>
      <c r="E5" s="12">
        <v>2015</v>
      </c>
      <c r="F5" s="12">
        <v>2017</v>
      </c>
    </row>
    <row r="6" spans="2:10" x14ac:dyDescent="0.2">
      <c r="B6" s="79" t="s">
        <v>288</v>
      </c>
      <c r="C6" s="209" t="s">
        <v>404</v>
      </c>
      <c r="D6" s="209" t="s">
        <v>405</v>
      </c>
      <c r="E6" s="215" t="s">
        <v>406</v>
      </c>
      <c r="F6" s="215" t="s">
        <v>407</v>
      </c>
    </row>
    <row r="7" spans="2:10" x14ac:dyDescent="0.2">
      <c r="B7" s="54" t="s">
        <v>280</v>
      </c>
      <c r="C7" s="53">
        <v>38.655848132271899</v>
      </c>
      <c r="D7" s="53">
        <v>42.806267806267805</v>
      </c>
      <c r="E7" s="53">
        <v>42.097884146401668</v>
      </c>
      <c r="F7" s="53">
        <v>50.617283950617285</v>
      </c>
    </row>
    <row r="8" spans="2:10" x14ac:dyDescent="0.2">
      <c r="B8" s="54" t="s">
        <v>281</v>
      </c>
      <c r="C8" s="53">
        <v>61.344151867728108</v>
      </c>
      <c r="D8" s="53">
        <v>57.193732193732188</v>
      </c>
      <c r="E8" s="53">
        <v>57.902115853598332</v>
      </c>
      <c r="F8" s="53">
        <v>49.382716049382715</v>
      </c>
    </row>
    <row r="9" spans="2:10" x14ac:dyDescent="0.2">
      <c r="B9" s="54" t="s">
        <v>286</v>
      </c>
      <c r="C9" s="53">
        <f>+SUM(C7:C8)</f>
        <v>100</v>
      </c>
      <c r="D9" s="53">
        <f t="shared" ref="D9:E9" si="0">+SUM(D7:D8)</f>
        <v>100</v>
      </c>
      <c r="E9" s="53">
        <f t="shared" si="0"/>
        <v>100</v>
      </c>
      <c r="F9" s="53">
        <f t="shared" ref="F9" si="1">+SUM(F7:F8)</f>
        <v>100</v>
      </c>
    </row>
    <row r="10" spans="2:10" x14ac:dyDescent="0.2">
      <c r="B10" s="54" t="s">
        <v>283</v>
      </c>
      <c r="C10" s="50">
        <v>50.292948163354232</v>
      </c>
      <c r="D10" s="50">
        <v>50.434615705302029</v>
      </c>
      <c r="E10" s="50">
        <v>50.716924920577164</v>
      </c>
      <c r="F10" s="50">
        <v>50.839768032541656</v>
      </c>
    </row>
    <row r="11" spans="2:10" x14ac:dyDescent="0.2">
      <c r="B11" s="54" t="s">
        <v>284</v>
      </c>
      <c r="C11" s="50">
        <v>49.707051836645768</v>
      </c>
      <c r="D11" s="50">
        <v>49.565384294697964</v>
      </c>
      <c r="E11" s="50">
        <v>49.283075079422836</v>
      </c>
      <c r="F11" s="50">
        <v>49.160231967458351</v>
      </c>
    </row>
    <row r="12" spans="2:10" ht="12.75" thickBot="1" x14ac:dyDescent="0.25">
      <c r="B12" s="20" t="s">
        <v>285</v>
      </c>
      <c r="C12" s="81">
        <v>100</v>
      </c>
      <c r="D12" s="81">
        <v>100</v>
      </c>
      <c r="E12" s="81">
        <v>100</v>
      </c>
      <c r="F12" s="81">
        <v>100</v>
      </c>
    </row>
    <row r="13" spans="2:10" x14ac:dyDescent="0.2">
      <c r="B13" s="377" t="s">
        <v>282</v>
      </c>
      <c r="C13" s="377"/>
      <c r="D13" s="377"/>
      <c r="E13" s="377"/>
    </row>
    <row r="14" spans="2:10" s="47" customFormat="1" x14ac:dyDescent="0.2">
      <c r="B14" s="378"/>
      <c r="C14" s="378"/>
      <c r="D14" s="378"/>
      <c r="E14" s="378"/>
      <c r="F14" s="46"/>
      <c r="G14" s="46"/>
      <c r="H14" s="46"/>
      <c r="I14" s="46"/>
      <c r="J14" s="51"/>
    </row>
    <row r="15" spans="2:10" x14ac:dyDescent="0.2">
      <c r="B15" s="65" t="s">
        <v>396</v>
      </c>
      <c r="C15" s="58"/>
      <c r="D15" s="58"/>
      <c r="E15" s="58"/>
      <c r="F15" s="58"/>
    </row>
    <row r="16" spans="2:10" x14ac:dyDescent="0.2">
      <c r="B16" s="65"/>
      <c r="C16" s="58"/>
      <c r="D16" s="58"/>
      <c r="E16" s="58"/>
      <c r="F16" s="58"/>
    </row>
    <row r="17" spans="2:12" x14ac:dyDescent="0.2">
      <c r="B17" s="65"/>
      <c r="C17" s="58"/>
      <c r="D17" s="58"/>
      <c r="E17" s="58"/>
      <c r="F17" s="58"/>
    </row>
    <row r="19" spans="2:12" x14ac:dyDescent="0.2">
      <c r="B19" s="374"/>
      <c r="C19" s="374"/>
      <c r="D19" s="374"/>
      <c r="E19" s="374"/>
      <c r="J19" s="44"/>
    </row>
    <row r="20" spans="2:12" x14ac:dyDescent="0.2">
      <c r="J20" s="44"/>
    </row>
    <row r="21" spans="2:12" x14ac:dyDescent="0.2">
      <c r="B21" s="12" t="s">
        <v>287</v>
      </c>
      <c r="C21" s="12">
        <v>2010</v>
      </c>
      <c r="D21" s="12">
        <v>2012</v>
      </c>
      <c r="E21" s="12">
        <v>2015</v>
      </c>
      <c r="F21" s="12">
        <v>2017</v>
      </c>
      <c r="J21" s="44"/>
    </row>
    <row r="22" spans="2:12" x14ac:dyDescent="0.2">
      <c r="B22" s="64" t="s">
        <v>115</v>
      </c>
      <c r="C22" s="14">
        <f t="shared" ref="C22:F24" si="2">+C7/C10</f>
        <v>0.76861368330835567</v>
      </c>
      <c r="D22" s="14">
        <f t="shared" si="2"/>
        <v>0.84874777387800571</v>
      </c>
      <c r="E22" s="14">
        <f t="shared" si="2"/>
        <v>0.83005592733248446</v>
      </c>
      <c r="F22" s="14">
        <f t="shared" si="2"/>
        <v>0.99562381791785592</v>
      </c>
    </row>
    <row r="23" spans="2:12" x14ac:dyDescent="0.2">
      <c r="B23" s="64" t="s">
        <v>116</v>
      </c>
      <c r="C23" s="14">
        <f t="shared" si="2"/>
        <v>1.2341136639792236</v>
      </c>
      <c r="D23" s="14">
        <f t="shared" si="2"/>
        <v>1.1539047463786181</v>
      </c>
      <c r="E23" s="14">
        <f t="shared" si="2"/>
        <v>1.1748884532932524</v>
      </c>
      <c r="F23" s="14">
        <f t="shared" si="2"/>
        <v>1.0045256922723969</v>
      </c>
    </row>
    <row r="24" spans="2:12" x14ac:dyDescent="0.2">
      <c r="B24" s="64" t="s">
        <v>117</v>
      </c>
      <c r="C24" s="14">
        <f t="shared" si="2"/>
        <v>1</v>
      </c>
      <c r="D24" s="14">
        <f t="shared" si="2"/>
        <v>1</v>
      </c>
      <c r="E24" s="14">
        <f t="shared" si="2"/>
        <v>1</v>
      </c>
      <c r="F24" s="14">
        <f t="shared" si="2"/>
        <v>1</v>
      </c>
    </row>
    <row r="25" spans="2:12" x14ac:dyDescent="0.2">
      <c r="B25" s="15" t="s">
        <v>124</v>
      </c>
      <c r="C25" s="16">
        <f>1-ABS((C22/AVERAGE(C22:C23))-1)</f>
        <v>0.76756697245817107</v>
      </c>
      <c r="D25" s="16">
        <f t="shared" ref="D25:E25" si="3">1-ABS((D22/AVERAGE(D22:D23))-1)</f>
        <v>0.8476236044875578</v>
      </c>
      <c r="E25" s="16">
        <f t="shared" si="3"/>
        <v>0.8280089316726349</v>
      </c>
      <c r="F25" s="16">
        <f t="shared" ref="F25" si="4">1-ABS((F22/AVERAGE(F22:F23))-1)</f>
        <v>0.9955493955280903</v>
      </c>
    </row>
    <row r="26" spans="2:12" x14ac:dyDescent="0.2">
      <c r="B26" s="17" t="s">
        <v>395</v>
      </c>
      <c r="C26" s="18">
        <f>1+C25*99</f>
        <v>76.989130273358938</v>
      </c>
      <c r="D26" s="18">
        <f t="shared" ref="D26:E26" si="5">1+D25*99</f>
        <v>84.914736844268219</v>
      </c>
      <c r="E26" s="18">
        <f t="shared" si="5"/>
        <v>82.972884235590854</v>
      </c>
      <c r="F26" s="18">
        <f t="shared" ref="F26" si="6">1+F25*99</f>
        <v>99.559390157280944</v>
      </c>
    </row>
    <row r="27" spans="2:12" ht="15.75" x14ac:dyDescent="0.25">
      <c r="B27" s="9"/>
      <c r="C27" s="9"/>
      <c r="D27" s="9"/>
      <c r="E27" s="9"/>
      <c r="F27" s="9"/>
    </row>
    <row r="28" spans="2:12" s="47" customFormat="1" x14ac:dyDescent="0.2">
      <c r="B28" s="46"/>
      <c r="C28" s="46"/>
      <c r="D28" s="46"/>
      <c r="E28" s="46"/>
      <c r="F28" s="46"/>
      <c r="G28" s="46"/>
      <c r="H28" s="46"/>
      <c r="I28" s="46"/>
      <c r="J28" s="57"/>
      <c r="K28" s="57"/>
      <c r="L28" s="57"/>
    </row>
    <row r="29" spans="2:12" s="47" customFormat="1" x14ac:dyDescent="0.2">
      <c r="B29" s="46"/>
      <c r="C29" s="46"/>
      <c r="D29" s="46"/>
      <c r="E29" s="46"/>
      <c r="F29" s="46"/>
      <c r="G29" s="46"/>
      <c r="H29" s="46"/>
      <c r="I29" s="46"/>
      <c r="J29" s="55"/>
      <c r="K29" s="55"/>
      <c r="L29" s="55"/>
    </row>
    <row r="30" spans="2:12" s="47" customFormat="1" x14ac:dyDescent="0.2">
      <c r="B30" s="46"/>
      <c r="C30" s="46"/>
      <c r="D30" s="46"/>
      <c r="E30" s="46"/>
      <c r="F30" s="46"/>
      <c r="G30" s="46"/>
      <c r="H30" s="46"/>
      <c r="I30" s="46"/>
      <c r="J30" s="53"/>
      <c r="L30" s="53"/>
    </row>
    <row r="31" spans="2:12" s="47" customFormat="1" x14ac:dyDescent="0.2">
      <c r="B31" s="46"/>
      <c r="C31" s="46"/>
      <c r="D31" s="46"/>
      <c r="E31" s="46"/>
      <c r="F31" s="46"/>
      <c r="G31" s="46"/>
      <c r="H31" s="46"/>
      <c r="I31" s="46"/>
      <c r="J31" s="53"/>
      <c r="L31" s="53"/>
    </row>
    <row r="32" spans="2:12" s="47" customFormat="1" x14ac:dyDescent="0.2">
      <c r="B32" s="46"/>
      <c r="C32" s="46"/>
      <c r="D32" s="46"/>
      <c r="E32" s="46"/>
      <c r="F32" s="46"/>
      <c r="G32" s="46"/>
      <c r="H32" s="46"/>
      <c r="I32" s="46"/>
      <c r="J32" s="53"/>
      <c r="L32" s="53"/>
    </row>
    <row r="33" spans="2:12" s="47" customFormat="1" x14ac:dyDescent="0.2">
      <c r="B33" s="46"/>
      <c r="C33" s="46"/>
      <c r="D33" s="46"/>
      <c r="E33" s="46"/>
      <c r="F33" s="46"/>
      <c r="G33" s="51"/>
      <c r="H33" s="51"/>
      <c r="I33" s="51"/>
      <c r="J33" s="57"/>
      <c r="K33" s="57"/>
      <c r="L33" s="57"/>
    </row>
    <row r="34" spans="2:12" s="47" customFormat="1" x14ac:dyDescent="0.2">
      <c r="B34" s="46"/>
      <c r="C34" s="46"/>
      <c r="D34" s="46"/>
      <c r="E34" s="46"/>
      <c r="F34" s="46"/>
      <c r="G34" s="46"/>
      <c r="H34" s="46"/>
      <c r="I34" s="46"/>
      <c r="J34" s="55"/>
      <c r="K34" s="55"/>
      <c r="L34" s="55"/>
    </row>
    <row r="35" spans="2:12" s="47" customFormat="1" x14ac:dyDescent="0.2">
      <c r="B35" s="46"/>
      <c r="C35" s="46"/>
      <c r="D35" s="46"/>
      <c r="E35" s="46"/>
      <c r="F35" s="46"/>
      <c r="G35" s="46"/>
      <c r="H35" s="46"/>
      <c r="I35" s="46"/>
      <c r="J35" s="50"/>
      <c r="L35" s="50"/>
    </row>
    <row r="36" spans="2:12" x14ac:dyDescent="0.2">
      <c r="G36" s="55"/>
      <c r="H36" s="47"/>
      <c r="I36" s="56"/>
    </row>
    <row r="37" spans="2:12" x14ac:dyDescent="0.2">
      <c r="G37" s="47"/>
      <c r="H37" s="47"/>
      <c r="I37" s="47"/>
    </row>
    <row r="38" spans="2:12" x14ac:dyDescent="0.2">
      <c r="G38" s="47"/>
      <c r="H38" s="47"/>
      <c r="I38" s="47"/>
    </row>
    <row r="39" spans="2:12" x14ac:dyDescent="0.2">
      <c r="G39" s="47"/>
      <c r="H39" s="47"/>
      <c r="I39" s="47"/>
    </row>
    <row r="40" spans="2:12" x14ac:dyDescent="0.2">
      <c r="G40" s="57"/>
      <c r="H40" s="47"/>
      <c r="I40" s="57"/>
    </row>
    <row r="41" spans="2:12" x14ac:dyDescent="0.2">
      <c r="G41" s="55"/>
      <c r="H41" s="47"/>
      <c r="I41" s="56"/>
    </row>
    <row r="42" spans="2:12" x14ac:dyDescent="0.2">
      <c r="G42" s="47"/>
      <c r="H42" s="47"/>
      <c r="I42" s="47"/>
    </row>
    <row r="43" spans="2:12" x14ac:dyDescent="0.2">
      <c r="G43" s="47"/>
      <c r="H43" s="47"/>
      <c r="I43" s="47"/>
    </row>
    <row r="44" spans="2:12" x14ac:dyDescent="0.2">
      <c r="I44" s="47"/>
    </row>
    <row r="45" spans="2:12" x14ac:dyDescent="0.2">
      <c r="H45" s="50"/>
      <c r="I45" s="47"/>
    </row>
    <row r="46" spans="2:12" x14ac:dyDescent="0.2">
      <c r="H46" s="50"/>
      <c r="I46" s="47"/>
    </row>
  </sheetData>
  <mergeCells count="3">
    <mergeCell ref="B19:E19"/>
    <mergeCell ref="B13:E14"/>
    <mergeCell ref="B2:D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tint="-0.14999847407452621"/>
  </sheetPr>
  <dimension ref="B1:L45"/>
  <sheetViews>
    <sheetView zoomScale="145" zoomScaleNormal="145" zoomScalePageLayoutView="145" workbookViewId="0">
      <selection activeCell="B22" sqref="B22"/>
    </sheetView>
  </sheetViews>
  <sheetFormatPr baseColWidth="10" defaultColWidth="12.85546875" defaultRowHeight="12" x14ac:dyDescent="0.2"/>
  <cols>
    <col min="1" max="1" width="2.7109375" style="46" customWidth="1"/>
    <col min="2" max="2" width="35.85546875" style="46" customWidth="1"/>
    <col min="3" max="6" width="17.42578125" style="46" customWidth="1"/>
    <col min="7" max="9" width="8.85546875" style="46" customWidth="1"/>
    <col min="10" max="10" width="7.85546875" style="46" customWidth="1"/>
    <col min="11" max="16384" width="12.85546875" style="46"/>
  </cols>
  <sheetData>
    <row r="1" spans="2:6" ht="78" customHeight="1" x14ac:dyDescent="0.2"/>
    <row r="2" spans="2:6" ht="20.25" customHeight="1" x14ac:dyDescent="0.2">
      <c r="B2" s="372" t="str">
        <f>+Indicadores!D39</f>
        <v>Participación en el Parlamento de Navarra</v>
      </c>
      <c r="C2" s="372"/>
      <c r="D2" s="372"/>
    </row>
    <row r="4" spans="2:6" x14ac:dyDescent="0.2">
      <c r="B4" s="12" t="s">
        <v>411</v>
      </c>
      <c r="C4" s="12">
        <v>2010</v>
      </c>
      <c r="D4" s="12">
        <v>2012</v>
      </c>
      <c r="E4" s="12">
        <v>2015</v>
      </c>
      <c r="F4" s="12">
        <v>2017</v>
      </c>
    </row>
    <row r="5" spans="2:6" x14ac:dyDescent="0.2">
      <c r="B5" s="79" t="s">
        <v>288</v>
      </c>
      <c r="C5" s="45" t="s">
        <v>404</v>
      </c>
      <c r="D5" s="45" t="s">
        <v>405</v>
      </c>
      <c r="E5" s="80" t="s">
        <v>406</v>
      </c>
      <c r="F5" s="80" t="s">
        <v>407</v>
      </c>
    </row>
    <row r="6" spans="2:6" x14ac:dyDescent="0.2">
      <c r="B6" s="54" t="s">
        <v>399</v>
      </c>
      <c r="C6" s="53">
        <v>35.333333333333336</v>
      </c>
      <c r="D6" s="53">
        <v>37.333333333333336</v>
      </c>
      <c r="E6" s="53">
        <v>46</v>
      </c>
      <c r="F6" s="53">
        <v>51.333333333333336</v>
      </c>
    </row>
    <row r="7" spans="2:6" x14ac:dyDescent="0.2">
      <c r="B7" s="54" t="s">
        <v>398</v>
      </c>
      <c r="C7" s="53">
        <v>64.666666666666671</v>
      </c>
      <c r="D7" s="53">
        <v>62.666666666666664</v>
      </c>
      <c r="E7" s="53">
        <v>54</v>
      </c>
      <c r="F7" s="53">
        <v>48.666666666666664</v>
      </c>
    </row>
    <row r="8" spans="2:6" x14ac:dyDescent="0.2">
      <c r="B8" s="54" t="s">
        <v>397</v>
      </c>
      <c r="C8" s="53">
        <v>100</v>
      </c>
      <c r="D8" s="53">
        <v>100</v>
      </c>
      <c r="E8" s="53">
        <v>100</v>
      </c>
      <c r="F8" s="53">
        <v>100</v>
      </c>
    </row>
    <row r="9" spans="2:6" x14ac:dyDescent="0.2">
      <c r="B9" s="54" t="s">
        <v>283</v>
      </c>
      <c r="C9" s="50">
        <v>50.292948163354232</v>
      </c>
      <c r="D9" s="50">
        <v>50.434615705302029</v>
      </c>
      <c r="E9" s="50">
        <v>50.716924920577164</v>
      </c>
      <c r="F9" s="50">
        <v>50.839768032541656</v>
      </c>
    </row>
    <row r="10" spans="2:6" x14ac:dyDescent="0.2">
      <c r="B10" s="54" t="s">
        <v>284</v>
      </c>
      <c r="C10" s="50">
        <v>49.707051836645768</v>
      </c>
      <c r="D10" s="50">
        <v>49.565384294697964</v>
      </c>
      <c r="E10" s="50">
        <v>49.283075079422836</v>
      </c>
      <c r="F10" s="50">
        <v>49.160231967458351</v>
      </c>
    </row>
    <row r="11" spans="2:6" ht="12.75" thickBot="1" x14ac:dyDescent="0.25">
      <c r="B11" s="20" t="s">
        <v>285</v>
      </c>
      <c r="C11" s="81">
        <v>100</v>
      </c>
      <c r="D11" s="81">
        <v>100</v>
      </c>
      <c r="E11" s="81">
        <v>100</v>
      </c>
      <c r="F11" s="81">
        <v>100</v>
      </c>
    </row>
    <row r="12" spans="2:6" ht="24" customHeight="1" x14ac:dyDescent="0.2">
      <c r="B12" s="377" t="s">
        <v>400</v>
      </c>
      <c r="C12" s="377"/>
      <c r="D12" s="377"/>
      <c r="E12" s="377"/>
    </row>
    <row r="13" spans="2:6" ht="24" customHeight="1" x14ac:dyDescent="0.2">
      <c r="B13" s="378"/>
      <c r="C13" s="378"/>
      <c r="D13" s="378"/>
      <c r="E13" s="378"/>
    </row>
    <row r="14" spans="2:6" x14ac:dyDescent="0.2">
      <c r="B14" s="65" t="s">
        <v>396</v>
      </c>
      <c r="C14" s="58"/>
      <c r="D14" s="58"/>
      <c r="E14" s="58"/>
      <c r="F14" s="58"/>
    </row>
    <row r="15" spans="2:6" x14ac:dyDescent="0.2">
      <c r="B15" s="65"/>
      <c r="C15" s="58"/>
      <c r="D15" s="58"/>
      <c r="E15" s="58"/>
      <c r="F15" s="58"/>
    </row>
    <row r="17" spans="2:12" x14ac:dyDescent="0.2">
      <c r="B17" s="374"/>
      <c r="C17" s="374"/>
      <c r="D17" s="374"/>
      <c r="E17" s="374"/>
    </row>
    <row r="18" spans="2:12" x14ac:dyDescent="0.2">
      <c r="J18" s="44"/>
    </row>
    <row r="19" spans="2:12" x14ac:dyDescent="0.2">
      <c r="B19" s="12" t="s">
        <v>322</v>
      </c>
      <c r="C19" s="12">
        <v>2010</v>
      </c>
      <c r="D19" s="12">
        <v>2012</v>
      </c>
      <c r="E19" s="12">
        <v>2015</v>
      </c>
      <c r="F19" s="12">
        <v>2017</v>
      </c>
      <c r="J19" s="44"/>
    </row>
    <row r="20" spans="2:12" x14ac:dyDescent="0.2">
      <c r="B20" s="64" t="s">
        <v>115</v>
      </c>
      <c r="C20" s="14">
        <f t="shared" ref="C20:F22" si="0">+C6/C9</f>
        <v>0.70255044939041444</v>
      </c>
      <c r="D20" s="14">
        <f t="shared" si="0"/>
        <v>0.74023233470198924</v>
      </c>
      <c r="E20" s="14">
        <f t="shared" si="0"/>
        <v>0.9069950528750732</v>
      </c>
      <c r="F20" s="14">
        <f t="shared" si="0"/>
        <v>1.0097082524152305</v>
      </c>
    </row>
    <row r="21" spans="2:12" x14ac:dyDescent="0.2">
      <c r="B21" s="64" t="s">
        <v>116</v>
      </c>
      <c r="C21" s="14">
        <f t="shared" si="0"/>
        <v>1.3009555843139375</v>
      </c>
      <c r="D21" s="14">
        <f t="shared" si="0"/>
        <v>1.2643232279623453</v>
      </c>
      <c r="E21" s="14">
        <f t="shared" si="0"/>
        <v>1.0957108482572473</v>
      </c>
      <c r="F21" s="14">
        <f t="shared" si="0"/>
        <v>0.98996006973444706</v>
      </c>
    </row>
    <row r="22" spans="2:12" x14ac:dyDescent="0.2">
      <c r="B22" s="64" t="s">
        <v>117</v>
      </c>
      <c r="C22" s="14">
        <f t="shared" si="0"/>
        <v>1</v>
      </c>
      <c r="D22" s="14">
        <f t="shared" si="0"/>
        <v>1</v>
      </c>
      <c r="E22" s="14">
        <f t="shared" si="0"/>
        <v>1</v>
      </c>
      <c r="F22" s="14">
        <f t="shared" si="0"/>
        <v>1</v>
      </c>
    </row>
    <row r="23" spans="2:12" x14ac:dyDescent="0.2">
      <c r="B23" s="15" t="s">
        <v>124</v>
      </c>
      <c r="C23" s="16">
        <f>1-ABS((C20/AVERAGE(C20:C21))-1)</f>
        <v>0.70132102182037803</v>
      </c>
      <c r="D23" s="16">
        <f t="shared" ref="D23:F23" si="1">1-ABS((D20/AVERAGE(D20:D21))-1)</f>
        <v>0.73855007911890158</v>
      </c>
      <c r="E23" s="16">
        <f t="shared" si="1"/>
        <v>0.90576959139358648</v>
      </c>
      <c r="F23" s="16">
        <f t="shared" si="1"/>
        <v>0.99012427087930566</v>
      </c>
    </row>
    <row r="24" spans="2:12" x14ac:dyDescent="0.2">
      <c r="B24" s="17" t="s">
        <v>395</v>
      </c>
      <c r="C24" s="18">
        <f>1+C23*99</f>
        <v>70.430781160217421</v>
      </c>
      <c r="D24" s="18">
        <f t="shared" ref="D24:F24" si="2">1+D23*99</f>
        <v>74.11645783277126</v>
      </c>
      <c r="E24" s="18">
        <f t="shared" si="2"/>
        <v>90.671189547965056</v>
      </c>
      <c r="F24" s="18">
        <f t="shared" si="2"/>
        <v>99.022302817051255</v>
      </c>
    </row>
    <row r="25" spans="2:12" ht="15.75" x14ac:dyDescent="0.25">
      <c r="B25" s="9"/>
      <c r="C25" s="9"/>
      <c r="D25" s="9"/>
      <c r="E25" s="9"/>
      <c r="F25" s="9"/>
    </row>
    <row r="27" spans="2:12" s="47" customFormat="1" x14ac:dyDescent="0.2">
      <c r="B27" s="46"/>
      <c r="C27" s="46"/>
      <c r="D27" s="46"/>
      <c r="E27" s="46"/>
      <c r="F27" s="46"/>
      <c r="G27" s="46"/>
      <c r="H27" s="46"/>
      <c r="I27" s="46"/>
      <c r="J27" s="57"/>
      <c r="K27" s="57"/>
      <c r="L27" s="57"/>
    </row>
    <row r="28" spans="2:12" s="47" customFormat="1" x14ac:dyDescent="0.2">
      <c r="B28" s="46"/>
      <c r="C28" s="46"/>
      <c r="D28" s="46"/>
      <c r="E28" s="46"/>
      <c r="F28" s="46"/>
      <c r="G28" s="46"/>
      <c r="H28" s="46"/>
      <c r="I28" s="46"/>
      <c r="J28" s="55"/>
      <c r="K28" s="55"/>
      <c r="L28" s="55"/>
    </row>
    <row r="29" spans="2:12" s="47" customFormat="1" x14ac:dyDescent="0.2">
      <c r="B29" s="46"/>
      <c r="C29" s="46"/>
      <c r="D29" s="46"/>
      <c r="E29" s="46"/>
      <c r="F29" s="46"/>
      <c r="G29" s="46"/>
      <c r="H29" s="46"/>
      <c r="I29" s="46"/>
      <c r="J29" s="53"/>
      <c r="L29" s="53"/>
    </row>
    <row r="30" spans="2:12" s="47" customFormat="1" x14ac:dyDescent="0.2">
      <c r="B30" s="46"/>
      <c r="C30" s="46"/>
      <c r="D30" s="46"/>
      <c r="E30" s="46"/>
      <c r="F30" s="46"/>
      <c r="G30" s="46"/>
      <c r="H30" s="46"/>
      <c r="I30" s="46"/>
      <c r="J30" s="53"/>
      <c r="L30" s="53"/>
    </row>
    <row r="31" spans="2:12" s="47" customFormat="1" x14ac:dyDescent="0.2">
      <c r="B31" s="46"/>
      <c r="C31" s="46"/>
      <c r="D31" s="46"/>
      <c r="E31" s="46"/>
      <c r="F31" s="46"/>
      <c r="G31" s="46"/>
      <c r="H31" s="46"/>
      <c r="I31" s="46"/>
      <c r="J31" s="53"/>
      <c r="L31" s="53"/>
    </row>
    <row r="32" spans="2:12" s="47" customFormat="1" x14ac:dyDescent="0.2">
      <c r="B32" s="46"/>
      <c r="C32" s="46"/>
      <c r="D32" s="46"/>
      <c r="E32" s="46"/>
      <c r="F32" s="46"/>
      <c r="G32" s="51"/>
      <c r="H32" s="51"/>
      <c r="I32" s="51"/>
      <c r="J32" s="57"/>
      <c r="K32" s="57"/>
      <c r="L32" s="57"/>
    </row>
    <row r="33" spans="2:12" s="47" customFormat="1" x14ac:dyDescent="0.2">
      <c r="B33" s="46"/>
      <c r="C33" s="46"/>
      <c r="D33" s="46"/>
      <c r="E33" s="46"/>
      <c r="F33" s="46"/>
      <c r="G33" s="46"/>
      <c r="H33" s="46"/>
      <c r="I33" s="46"/>
      <c r="J33" s="55"/>
      <c r="K33" s="55"/>
      <c r="L33" s="55"/>
    </row>
    <row r="34" spans="2:12" s="47" customFormat="1" x14ac:dyDescent="0.2">
      <c r="B34" s="46"/>
      <c r="C34" s="46"/>
      <c r="D34" s="46"/>
      <c r="E34" s="46"/>
      <c r="F34" s="46"/>
      <c r="G34" s="46"/>
      <c r="H34" s="46"/>
      <c r="I34" s="46"/>
      <c r="J34" s="50"/>
      <c r="L34" s="50"/>
    </row>
    <row r="35" spans="2:12" x14ac:dyDescent="0.2">
      <c r="G35" s="55"/>
      <c r="H35" s="47"/>
      <c r="I35" s="56"/>
    </row>
    <row r="36" spans="2:12" x14ac:dyDescent="0.2">
      <c r="G36" s="47"/>
      <c r="H36" s="47"/>
      <c r="I36" s="47"/>
    </row>
    <row r="37" spans="2:12" x14ac:dyDescent="0.2">
      <c r="G37" s="47"/>
      <c r="H37" s="47"/>
      <c r="I37" s="47"/>
    </row>
    <row r="38" spans="2:12" x14ac:dyDescent="0.2">
      <c r="G38" s="47"/>
      <c r="H38" s="47"/>
      <c r="I38" s="47"/>
    </row>
    <row r="39" spans="2:12" x14ac:dyDescent="0.2">
      <c r="G39" s="57"/>
      <c r="H39" s="47"/>
      <c r="I39" s="57"/>
    </row>
    <row r="40" spans="2:12" x14ac:dyDescent="0.2">
      <c r="G40" s="55"/>
      <c r="H40" s="47"/>
      <c r="I40" s="56"/>
    </row>
    <row r="41" spans="2:12" x14ac:dyDescent="0.2">
      <c r="G41" s="47"/>
      <c r="H41" s="47"/>
      <c r="I41" s="47"/>
    </row>
    <row r="42" spans="2:12" x14ac:dyDescent="0.2">
      <c r="G42" s="47"/>
      <c r="H42" s="47"/>
      <c r="I42" s="47"/>
    </row>
    <row r="43" spans="2:12" x14ac:dyDescent="0.2">
      <c r="I43" s="47"/>
    </row>
    <row r="44" spans="2:12" x14ac:dyDescent="0.2">
      <c r="H44" s="50"/>
      <c r="I44" s="47"/>
    </row>
    <row r="45" spans="2:12" x14ac:dyDescent="0.2">
      <c r="H45" s="50"/>
      <c r="I45" s="47"/>
    </row>
  </sheetData>
  <mergeCells count="3">
    <mergeCell ref="B2:D2"/>
    <mergeCell ref="B12:E13"/>
    <mergeCell ref="B17:E1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59999389629810485"/>
  </sheetPr>
  <dimension ref="B1:F24"/>
  <sheetViews>
    <sheetView showGridLines="0" zoomScale="145" zoomScaleNormal="145" zoomScalePageLayoutView="145" workbookViewId="0">
      <selection activeCell="B10" sqref="B10"/>
    </sheetView>
  </sheetViews>
  <sheetFormatPr baseColWidth="10" defaultColWidth="11.42578125" defaultRowHeight="15.75" x14ac:dyDescent="0.25"/>
  <cols>
    <col min="1" max="1" width="0.85546875" style="6" customWidth="1"/>
    <col min="2" max="2" width="51" style="6" customWidth="1"/>
    <col min="3" max="16384" width="11.42578125" style="6"/>
  </cols>
  <sheetData>
    <row r="1" spans="2:6" ht="69" customHeight="1" x14ac:dyDescent="0.25"/>
    <row r="2" spans="2:6" x14ac:dyDescent="0.25">
      <c r="B2" s="10" t="str">
        <f>+Indicadores!D7</f>
        <v>Tasa de empleo equivalente a tiempo completo</v>
      </c>
    </row>
    <row r="5" spans="2:6" ht="12.75" customHeight="1" x14ac:dyDescent="0.25">
      <c r="B5" s="12" t="s">
        <v>109</v>
      </c>
      <c r="C5" s="12">
        <v>2010</v>
      </c>
      <c r="D5" s="12">
        <v>2012</v>
      </c>
      <c r="E5" s="12">
        <v>2015</v>
      </c>
      <c r="F5" s="12">
        <v>2017</v>
      </c>
    </row>
    <row r="6" spans="2:6" ht="12.75" customHeight="1" x14ac:dyDescent="0.25">
      <c r="B6" s="13" t="s">
        <v>288</v>
      </c>
      <c r="C6" s="13">
        <v>2010</v>
      </c>
      <c r="D6" s="13">
        <v>2012</v>
      </c>
      <c r="E6" s="13">
        <v>2015</v>
      </c>
      <c r="F6" s="13">
        <v>2017</v>
      </c>
    </row>
    <row r="7" spans="2:6" ht="13.5" customHeight="1" x14ac:dyDescent="0.25">
      <c r="B7" s="11" t="s">
        <v>348</v>
      </c>
      <c r="C7" s="25">
        <v>99575.9903748777</v>
      </c>
      <c r="D7" s="25">
        <v>94396</v>
      </c>
      <c r="E7" s="25">
        <v>91652</v>
      </c>
      <c r="F7" s="25">
        <v>95790</v>
      </c>
    </row>
    <row r="8" spans="2:6" ht="13.5" customHeight="1" x14ac:dyDescent="0.25">
      <c r="B8" s="64" t="s">
        <v>347</v>
      </c>
      <c r="C8" s="25">
        <v>154485.77952095083</v>
      </c>
      <c r="D8" s="25">
        <v>144379</v>
      </c>
      <c r="E8" s="25">
        <v>140970</v>
      </c>
      <c r="F8" s="25">
        <v>148321</v>
      </c>
    </row>
    <row r="9" spans="2:6" ht="13.5" customHeight="1" x14ac:dyDescent="0.25">
      <c r="B9" s="64" t="s">
        <v>349</v>
      </c>
      <c r="C9" s="25">
        <v>254062</v>
      </c>
      <c r="D9" s="25">
        <v>238774</v>
      </c>
      <c r="E9" s="25">
        <v>232622</v>
      </c>
      <c r="F9" s="25">
        <v>244111</v>
      </c>
    </row>
    <row r="10" spans="2:6" s="9" customFormat="1" ht="13.5" customHeight="1" x14ac:dyDescent="0.25">
      <c r="B10" s="64" t="s">
        <v>110</v>
      </c>
      <c r="C10" s="14">
        <v>37.932410079226884</v>
      </c>
      <c r="D10" s="14">
        <v>35.68185855928391</v>
      </c>
      <c r="E10" s="14">
        <v>34.72100679251573</v>
      </c>
      <c r="F10" s="14">
        <v>35.938994878721367</v>
      </c>
    </row>
    <row r="11" spans="2:6" s="9" customFormat="1" ht="13.5" customHeight="1" x14ac:dyDescent="0.25">
      <c r="B11" s="64" t="s">
        <v>111</v>
      </c>
      <c r="C11" s="14">
        <v>59.146670260824777</v>
      </c>
      <c r="D11" s="14">
        <v>55.314445529950383</v>
      </c>
      <c r="E11" s="14">
        <v>54.72905294706846</v>
      </c>
      <c r="F11" s="14">
        <v>57.328772418058129</v>
      </c>
    </row>
    <row r="12" spans="2:6" s="9" customFormat="1" ht="13.5" customHeight="1" thickBot="1" x14ac:dyDescent="0.3">
      <c r="B12" s="20" t="s">
        <v>112</v>
      </c>
      <c r="C12" s="81">
        <v>48.512889058621347</v>
      </c>
      <c r="D12" s="81">
        <v>45.431955004528469</v>
      </c>
      <c r="E12" s="81">
        <v>44.60247917245875</v>
      </c>
      <c r="F12" s="81">
        <v>46.474759878535188</v>
      </c>
    </row>
    <row r="13" spans="2:6" ht="12.75" customHeight="1" x14ac:dyDescent="0.25">
      <c r="B13" s="19" t="s">
        <v>122</v>
      </c>
      <c r="C13" s="8"/>
      <c r="D13" s="8"/>
      <c r="E13" s="8"/>
    </row>
    <row r="14" spans="2:6" ht="12.75" customHeight="1" x14ac:dyDescent="0.25">
      <c r="B14" s="19" t="s">
        <v>123</v>
      </c>
      <c r="C14" s="8"/>
      <c r="D14" s="8"/>
      <c r="E14" s="8"/>
    </row>
    <row r="15" spans="2:6" x14ac:dyDescent="0.25">
      <c r="C15" s="8"/>
      <c r="D15" s="8"/>
      <c r="E15" s="8"/>
    </row>
    <row r="17" spans="2:6" x14ac:dyDescent="0.25">
      <c r="B17" s="12" t="s">
        <v>118</v>
      </c>
      <c r="C17" s="12">
        <v>2010</v>
      </c>
      <c r="D17" s="12">
        <v>2012</v>
      </c>
      <c r="E17" s="12">
        <v>2015</v>
      </c>
      <c r="F17" s="12">
        <v>2017</v>
      </c>
    </row>
    <row r="18" spans="2:6" ht="14.25" customHeight="1" x14ac:dyDescent="0.25">
      <c r="B18" s="11" t="s">
        <v>114</v>
      </c>
      <c r="C18" s="14">
        <v>60.9</v>
      </c>
      <c r="D18" s="14">
        <v>60.9</v>
      </c>
      <c r="E18" s="14">
        <v>60.9</v>
      </c>
      <c r="F18" s="14">
        <v>60.9</v>
      </c>
    </row>
    <row r="19" spans="2:6" ht="14.25" customHeight="1" x14ac:dyDescent="0.25">
      <c r="B19" s="11" t="s">
        <v>115</v>
      </c>
      <c r="C19" s="14">
        <f>+C10</f>
        <v>37.932410079226884</v>
      </c>
      <c r="D19" s="14">
        <f t="shared" ref="C19:F21" si="0">+D10</f>
        <v>35.68185855928391</v>
      </c>
      <c r="E19" s="14">
        <f t="shared" si="0"/>
        <v>34.72100679251573</v>
      </c>
      <c r="F19" s="14">
        <f t="shared" si="0"/>
        <v>35.938994878721367</v>
      </c>
    </row>
    <row r="20" spans="2:6" ht="14.25" customHeight="1" x14ac:dyDescent="0.25">
      <c r="B20" s="11" t="s">
        <v>116</v>
      </c>
      <c r="C20" s="14">
        <f t="shared" si="0"/>
        <v>59.146670260824777</v>
      </c>
      <c r="D20" s="14">
        <f t="shared" si="0"/>
        <v>55.314445529950383</v>
      </c>
      <c r="E20" s="14">
        <f t="shared" si="0"/>
        <v>54.72905294706846</v>
      </c>
      <c r="F20" s="14">
        <f t="shared" si="0"/>
        <v>57.328772418058129</v>
      </c>
    </row>
    <row r="21" spans="2:6" ht="14.25" customHeight="1" x14ac:dyDescent="0.25">
      <c r="B21" s="11" t="s">
        <v>117</v>
      </c>
      <c r="C21" s="14">
        <f>+C12</f>
        <v>48.512889058621347</v>
      </c>
      <c r="D21" s="14">
        <f t="shared" si="0"/>
        <v>45.431955004528469</v>
      </c>
      <c r="E21" s="14">
        <f t="shared" si="0"/>
        <v>44.60247917245875</v>
      </c>
      <c r="F21" s="14">
        <f t="shared" si="0"/>
        <v>46.474759878535188</v>
      </c>
    </row>
    <row r="22" spans="2:6" ht="14.25" customHeight="1" x14ac:dyDescent="0.25">
      <c r="B22" s="15" t="s">
        <v>124</v>
      </c>
      <c r="C22" s="16">
        <f>1-ABS((C19/AVERAGE(C19:C20))-1)</f>
        <v>0.78147444220435636</v>
      </c>
      <c r="D22" s="16">
        <f>1-ABS((D19/AVERAGE(D19:D20))-1)</f>
        <v>0.78424852341899476</v>
      </c>
      <c r="E22" s="16">
        <f>1-ABS((E19/AVERAGE(E19:E20))-1)</f>
        <v>0.77632160098269221</v>
      </c>
      <c r="F22" s="16">
        <f t="shared" ref="F22" si="1">1-ABS((F19/AVERAGE(F19:F20))-1)</f>
        <v>0.77066270417652272</v>
      </c>
    </row>
    <row r="23" spans="2:6" ht="14.25" customHeight="1" x14ac:dyDescent="0.25">
      <c r="B23" s="15" t="s">
        <v>394</v>
      </c>
      <c r="C23" s="16">
        <f>(C21/C18)^(1/2)</f>
        <v>0.89252404086621673</v>
      </c>
      <c r="D23" s="16">
        <f>(D21/D18)^(1/2)</f>
        <v>0.86371819094821189</v>
      </c>
      <c r="E23" s="16">
        <f>(E21/E18)^(1/2)</f>
        <v>0.85579718424742734</v>
      </c>
      <c r="F23" s="16">
        <f t="shared" ref="F23" si="2">(F21/F18)^(1/2)</f>
        <v>0.87357446512427461</v>
      </c>
    </row>
    <row r="24" spans="2:6" x14ac:dyDescent="0.25">
      <c r="B24" s="17" t="s">
        <v>395</v>
      </c>
      <c r="C24" s="18">
        <f>1+(C23*C22)*99</f>
        <v>70.050987972000584</v>
      </c>
      <c r="D24" s="18">
        <f t="shared" ref="D24:F24" si="3">1+(D23*D22)*99</f>
        <v>68.059601874224782</v>
      </c>
      <c r="E24" s="18">
        <f t="shared" si="3"/>
        <v>66.773010178952845</v>
      </c>
      <c r="F24" s="18">
        <f t="shared" si="3"/>
        <v>67.649894699631062</v>
      </c>
    </row>
  </sheetData>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tint="-0.14999847407452621"/>
  </sheetPr>
  <dimension ref="B1:L39"/>
  <sheetViews>
    <sheetView zoomScale="130" zoomScaleNormal="130" zoomScalePageLayoutView="130" workbookViewId="0">
      <selection activeCell="B22" sqref="B22"/>
    </sheetView>
  </sheetViews>
  <sheetFormatPr baseColWidth="10" defaultColWidth="12.85546875" defaultRowHeight="12" x14ac:dyDescent="0.2"/>
  <cols>
    <col min="1" max="1" width="2.7109375" style="46" customWidth="1"/>
    <col min="2" max="2" width="41.28515625" style="46" customWidth="1"/>
    <col min="3" max="3" width="21.85546875" style="46" customWidth="1"/>
    <col min="4" max="6" width="17.85546875" style="46" customWidth="1"/>
    <col min="7" max="9" width="8.85546875" style="46" customWidth="1"/>
    <col min="10" max="10" width="7.85546875" style="46" customWidth="1"/>
    <col min="11" max="16384" width="12.85546875" style="46"/>
  </cols>
  <sheetData>
    <row r="1" spans="2:6" ht="78" customHeight="1" x14ac:dyDescent="0.2"/>
    <row r="2" spans="2:6" ht="20.25" customHeight="1" x14ac:dyDescent="0.2">
      <c r="B2" s="372" t="str">
        <f>+Indicadores!D41</f>
        <v>Participación en los plenos municipales</v>
      </c>
      <c r="C2" s="372"/>
      <c r="D2" s="372"/>
    </row>
    <row r="4" spans="2:6" x14ac:dyDescent="0.2">
      <c r="B4" s="218" t="s">
        <v>411</v>
      </c>
      <c r="C4" s="12">
        <v>2010</v>
      </c>
      <c r="D4" s="12">
        <v>2012</v>
      </c>
      <c r="E4" s="12">
        <v>2015</v>
      </c>
      <c r="F4" s="12">
        <v>2017</v>
      </c>
    </row>
    <row r="5" spans="2:6" x14ac:dyDescent="0.2">
      <c r="B5" s="79" t="s">
        <v>288</v>
      </c>
      <c r="C5" s="45">
        <v>2011</v>
      </c>
      <c r="D5" s="45" t="s">
        <v>402</v>
      </c>
      <c r="E5" s="45" t="s">
        <v>401</v>
      </c>
      <c r="F5" s="80" t="s">
        <v>403</v>
      </c>
    </row>
    <row r="6" spans="2:6" x14ac:dyDescent="0.2">
      <c r="B6" s="54" t="s">
        <v>305</v>
      </c>
      <c r="C6" s="53">
        <v>33.259790402647546</v>
      </c>
      <c r="D6" s="53">
        <v>33.145046716475292</v>
      </c>
      <c r="E6" s="53">
        <v>33.413996716858776</v>
      </c>
      <c r="F6" s="53">
        <v>34.378159757330643</v>
      </c>
    </row>
    <row r="7" spans="2:6" x14ac:dyDescent="0.2">
      <c r="B7" s="54" t="s">
        <v>306</v>
      </c>
      <c r="C7" s="53">
        <v>66.740209597352447</v>
      </c>
      <c r="D7" s="53">
        <v>66.854953283524708</v>
      </c>
      <c r="E7" s="53">
        <v>66.586003283141224</v>
      </c>
      <c r="F7" s="53">
        <v>65.621840242669364</v>
      </c>
    </row>
    <row r="8" spans="2:6" x14ac:dyDescent="0.2">
      <c r="B8" s="54" t="s">
        <v>307</v>
      </c>
      <c r="C8" s="53">
        <v>100</v>
      </c>
      <c r="D8" s="53">
        <v>100</v>
      </c>
      <c r="E8" s="53">
        <v>100</v>
      </c>
      <c r="F8" s="53">
        <f>SUM(F6:F7)</f>
        <v>100</v>
      </c>
    </row>
    <row r="9" spans="2:6" x14ac:dyDescent="0.2">
      <c r="B9" s="54" t="s">
        <v>283</v>
      </c>
      <c r="C9" s="50">
        <v>50.292948163354232</v>
      </c>
      <c r="D9" s="50">
        <v>50.434615705302029</v>
      </c>
      <c r="E9" s="50">
        <v>50.716924920577164</v>
      </c>
      <c r="F9" s="50">
        <v>50.839768032541656</v>
      </c>
    </row>
    <row r="10" spans="2:6" x14ac:dyDescent="0.2">
      <c r="B10" s="54" t="s">
        <v>284</v>
      </c>
      <c r="C10" s="50">
        <v>49.707051836645768</v>
      </c>
      <c r="D10" s="50">
        <v>49.565384294697964</v>
      </c>
      <c r="E10" s="50">
        <v>49.283075079422836</v>
      </c>
      <c r="F10" s="50">
        <v>49.160231967458351</v>
      </c>
    </row>
    <row r="11" spans="2:6" ht="12.75" thickBot="1" x14ac:dyDescent="0.25">
      <c r="B11" s="20" t="s">
        <v>285</v>
      </c>
      <c r="C11" s="81">
        <v>100</v>
      </c>
      <c r="D11" s="81">
        <v>100</v>
      </c>
      <c r="E11" s="81">
        <v>100</v>
      </c>
      <c r="F11" s="81">
        <v>100</v>
      </c>
    </row>
    <row r="12" spans="2:6" ht="96.75" customHeight="1" x14ac:dyDescent="0.2">
      <c r="B12" s="377" t="s">
        <v>408</v>
      </c>
      <c r="C12" s="377"/>
      <c r="D12" s="377"/>
      <c r="E12" s="377"/>
    </row>
    <row r="13" spans="2:6" ht="15" customHeight="1" x14ac:dyDescent="0.2">
      <c r="B13" s="65" t="s">
        <v>396</v>
      </c>
      <c r="C13" s="58"/>
      <c r="D13" s="58"/>
      <c r="E13" s="58"/>
      <c r="F13" s="58"/>
    </row>
    <row r="14" spans="2:6" x14ac:dyDescent="0.2">
      <c r="B14" s="65"/>
      <c r="C14" s="58"/>
      <c r="D14" s="58"/>
      <c r="E14" s="58"/>
      <c r="F14" s="58"/>
    </row>
    <row r="16" spans="2:6" x14ac:dyDescent="0.2">
      <c r="B16" s="374"/>
      <c r="C16" s="374"/>
      <c r="D16" s="374"/>
      <c r="E16" s="374"/>
    </row>
    <row r="17" spans="2:12" x14ac:dyDescent="0.2">
      <c r="J17" s="44"/>
    </row>
    <row r="18" spans="2:12" x14ac:dyDescent="0.2">
      <c r="B18" s="12" t="s">
        <v>323</v>
      </c>
      <c r="C18" s="12">
        <v>2010</v>
      </c>
      <c r="D18" s="12">
        <v>2012</v>
      </c>
      <c r="E18" s="12">
        <v>2015</v>
      </c>
      <c r="F18" s="12">
        <v>2017</v>
      </c>
      <c r="J18" s="44"/>
    </row>
    <row r="19" spans="2:12" x14ac:dyDescent="0.2">
      <c r="B19" s="64" t="s">
        <v>115</v>
      </c>
      <c r="C19" s="14">
        <f t="shared" ref="C19:F21" si="0">+C6/C9</f>
        <v>0.66132115171729322</v>
      </c>
      <c r="D19" s="14">
        <f t="shared" si="0"/>
        <v>0.65718844593061621</v>
      </c>
      <c r="E19" s="14">
        <f t="shared" si="0"/>
        <v>0.65883325476032273</v>
      </c>
      <c r="F19" s="14">
        <f t="shared" si="0"/>
        <v>0.67620607032128421</v>
      </c>
    </row>
    <row r="20" spans="2:12" x14ac:dyDescent="0.2">
      <c r="B20" s="64" t="s">
        <v>116</v>
      </c>
      <c r="C20" s="14">
        <f t="shared" si="0"/>
        <v>1.3426708511436851</v>
      </c>
      <c r="D20" s="14">
        <f t="shared" si="0"/>
        <v>1.348823462883475</v>
      </c>
      <c r="E20" s="14">
        <f t="shared" si="0"/>
        <v>1.3510927062857505</v>
      </c>
      <c r="F20" s="14">
        <f t="shared" si="0"/>
        <v>1.3348561960836105</v>
      </c>
    </row>
    <row r="21" spans="2:12" x14ac:dyDescent="0.2">
      <c r="B21" s="64" t="s">
        <v>117</v>
      </c>
      <c r="C21" s="14">
        <f t="shared" si="0"/>
        <v>1</v>
      </c>
      <c r="D21" s="14">
        <f t="shared" si="0"/>
        <v>1</v>
      </c>
      <c r="E21" s="14">
        <f t="shared" si="0"/>
        <v>1</v>
      </c>
      <c r="F21" s="14">
        <f t="shared" si="0"/>
        <v>1</v>
      </c>
    </row>
    <row r="22" spans="2:12" x14ac:dyDescent="0.2">
      <c r="B22" s="15" t="s">
        <v>124</v>
      </c>
      <c r="C22" s="16">
        <f>1-ABS((C19/AVERAGE(C19:C20))-1)</f>
        <v>0.66000378322185416</v>
      </c>
      <c r="D22" s="16">
        <f t="shared" ref="D22:F22" si="1">1-ABS((D19/AVERAGE(D19:D20))-1)</f>
        <v>0.65521888782717264</v>
      </c>
      <c r="E22" s="16">
        <f t="shared" si="1"/>
        <v>0.65557962584594964</v>
      </c>
      <c r="F22" s="16">
        <f t="shared" si="1"/>
        <v>0.6724864581444453</v>
      </c>
    </row>
    <row r="23" spans="2:12" x14ac:dyDescent="0.2">
      <c r="B23" s="17" t="s">
        <v>395</v>
      </c>
      <c r="C23" s="18">
        <f>1+C22*99</f>
        <v>66.340374538963559</v>
      </c>
      <c r="D23" s="18">
        <f t="shared" ref="D23:F23" si="2">1+D22*99</f>
        <v>65.866669894890094</v>
      </c>
      <c r="E23" s="18">
        <f t="shared" si="2"/>
        <v>65.902382958749016</v>
      </c>
      <c r="F23" s="18">
        <f t="shared" si="2"/>
        <v>67.576159356300082</v>
      </c>
    </row>
    <row r="24" spans="2:12" ht="15.75" x14ac:dyDescent="0.25">
      <c r="B24" s="9"/>
      <c r="C24" s="9"/>
      <c r="D24" s="9"/>
      <c r="E24" s="9"/>
      <c r="F24" s="9"/>
    </row>
    <row r="26" spans="2:12" s="47" customFormat="1" x14ac:dyDescent="0.2">
      <c r="B26" s="46"/>
      <c r="C26" s="46"/>
      <c r="D26" s="46"/>
      <c r="E26" s="46"/>
      <c r="F26" s="46"/>
      <c r="G26" s="46"/>
      <c r="H26" s="46"/>
      <c r="I26" s="46"/>
      <c r="J26" s="57"/>
      <c r="K26" s="57"/>
      <c r="L26" s="57"/>
    </row>
    <row r="27" spans="2:12" s="47" customFormat="1" x14ac:dyDescent="0.2">
      <c r="B27" s="46"/>
      <c r="C27" s="46"/>
      <c r="D27" s="46"/>
      <c r="E27" s="46"/>
      <c r="F27" s="46"/>
      <c r="G27" s="46"/>
      <c r="H27" s="46"/>
      <c r="I27" s="46"/>
      <c r="J27" s="55"/>
      <c r="K27" s="55"/>
      <c r="L27" s="55"/>
    </row>
    <row r="28" spans="2:12" s="47" customFormat="1" x14ac:dyDescent="0.2">
      <c r="B28" s="46"/>
      <c r="C28" s="46"/>
      <c r="D28" s="46"/>
      <c r="E28" s="46"/>
      <c r="F28" s="46"/>
      <c r="G28" s="46"/>
      <c r="H28" s="46"/>
      <c r="I28" s="46"/>
      <c r="J28" s="50"/>
      <c r="L28" s="50"/>
    </row>
    <row r="29" spans="2:12" x14ac:dyDescent="0.2">
      <c r="G29" s="55"/>
      <c r="H29" s="47"/>
      <c r="I29" s="56"/>
    </row>
    <row r="30" spans="2:12" x14ac:dyDescent="0.2">
      <c r="G30" s="47"/>
      <c r="H30" s="47"/>
      <c r="I30" s="47"/>
    </row>
    <row r="31" spans="2:12" x14ac:dyDescent="0.2">
      <c r="G31" s="47"/>
      <c r="H31" s="47"/>
      <c r="I31" s="47"/>
    </row>
    <row r="32" spans="2:12" x14ac:dyDescent="0.2">
      <c r="G32" s="47"/>
      <c r="H32" s="47"/>
      <c r="I32" s="47"/>
    </row>
    <row r="33" spans="7:9" x14ac:dyDescent="0.2">
      <c r="G33" s="57"/>
      <c r="H33" s="47"/>
      <c r="I33" s="57"/>
    </row>
    <row r="34" spans="7:9" x14ac:dyDescent="0.2">
      <c r="G34" s="55"/>
      <c r="H34" s="47"/>
      <c r="I34" s="56"/>
    </row>
    <row r="35" spans="7:9" x14ac:dyDescent="0.2">
      <c r="G35" s="47"/>
      <c r="H35" s="47"/>
      <c r="I35" s="47"/>
    </row>
    <row r="36" spans="7:9" x14ac:dyDescent="0.2">
      <c r="G36" s="47"/>
      <c r="H36" s="47"/>
      <c r="I36" s="47"/>
    </row>
    <row r="37" spans="7:9" x14ac:dyDescent="0.2">
      <c r="I37" s="47"/>
    </row>
    <row r="38" spans="7:9" x14ac:dyDescent="0.2">
      <c r="H38" s="50"/>
      <c r="I38" s="47"/>
    </row>
    <row r="39" spans="7:9" x14ac:dyDescent="0.2">
      <c r="H39" s="50"/>
      <c r="I39" s="47"/>
    </row>
  </sheetData>
  <mergeCells count="3">
    <mergeCell ref="B2:D2"/>
    <mergeCell ref="B16:E16"/>
    <mergeCell ref="B12:E1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tint="-0.14999847407452621"/>
  </sheetPr>
  <dimension ref="B1:L39"/>
  <sheetViews>
    <sheetView workbookViewId="0">
      <selection activeCell="C19" sqref="C19:F21"/>
    </sheetView>
  </sheetViews>
  <sheetFormatPr baseColWidth="10" defaultColWidth="12.85546875" defaultRowHeight="12" x14ac:dyDescent="0.2"/>
  <cols>
    <col min="1" max="1" width="2.7109375" style="46" customWidth="1"/>
    <col min="2" max="2" width="53.7109375" style="46" customWidth="1"/>
    <col min="3" max="6" width="10.85546875" style="46" customWidth="1"/>
    <col min="7" max="9" width="8.85546875" style="46" customWidth="1"/>
    <col min="10" max="10" width="7.85546875" style="46" customWidth="1"/>
    <col min="11" max="16384" width="12.85546875" style="46"/>
  </cols>
  <sheetData>
    <row r="1" spans="2:6" ht="78" customHeight="1" x14ac:dyDescent="0.2"/>
    <row r="2" spans="2:6" ht="20.25" customHeight="1" x14ac:dyDescent="0.2">
      <c r="B2" s="88" t="str">
        <f>+Indicadores!D43</f>
        <v>Participación  en los consejos de administración de las principales empresas</v>
      </c>
      <c r="C2" s="88"/>
      <c r="D2" s="88"/>
      <c r="E2" s="87"/>
      <c r="F2" s="87"/>
    </row>
    <row r="4" spans="2:6" x14ac:dyDescent="0.2">
      <c r="B4" s="218" t="s">
        <v>411</v>
      </c>
      <c r="C4" s="12">
        <v>2010</v>
      </c>
      <c r="D4" s="12">
        <v>2012</v>
      </c>
      <c r="E4" s="12">
        <v>2015</v>
      </c>
      <c r="F4" s="12">
        <v>2017</v>
      </c>
    </row>
    <row r="5" spans="2:6" x14ac:dyDescent="0.2">
      <c r="B5" s="79" t="s">
        <v>288</v>
      </c>
      <c r="C5" s="379">
        <v>2018</v>
      </c>
      <c r="D5" s="379"/>
      <c r="E5" s="379"/>
      <c r="F5" s="379"/>
    </row>
    <row r="6" spans="2:6" x14ac:dyDescent="0.2">
      <c r="B6" s="54" t="s">
        <v>308</v>
      </c>
      <c r="C6" s="50">
        <v>19.801980198019802</v>
      </c>
      <c r="D6" s="50">
        <v>19.801980198019802</v>
      </c>
      <c r="E6" s="50">
        <v>19.801980198019802</v>
      </c>
      <c r="F6" s="50">
        <v>19.801980198019802</v>
      </c>
    </row>
    <row r="7" spans="2:6" x14ac:dyDescent="0.2">
      <c r="B7" s="54" t="s">
        <v>309</v>
      </c>
      <c r="C7" s="50">
        <v>80.198019801980209</v>
      </c>
      <c r="D7" s="50">
        <v>80.198019801980209</v>
      </c>
      <c r="E7" s="50">
        <v>80.198019801980209</v>
      </c>
      <c r="F7" s="50">
        <v>80.198019801980209</v>
      </c>
    </row>
    <row r="8" spans="2:6" x14ac:dyDescent="0.2">
      <c r="B8" s="54" t="s">
        <v>310</v>
      </c>
      <c r="C8" s="50">
        <v>100</v>
      </c>
      <c r="D8" s="50">
        <v>100</v>
      </c>
      <c r="E8" s="50">
        <v>100</v>
      </c>
      <c r="F8" s="50">
        <v>100</v>
      </c>
    </row>
    <row r="9" spans="2:6" x14ac:dyDescent="0.2">
      <c r="B9" s="54" t="s">
        <v>283</v>
      </c>
      <c r="C9" s="52">
        <v>50.839537709301332</v>
      </c>
      <c r="D9" s="52">
        <v>50.839537709301332</v>
      </c>
      <c r="E9" s="52">
        <v>50.839537709301332</v>
      </c>
      <c r="F9" s="52">
        <v>50.839537709301332</v>
      </c>
    </row>
    <row r="10" spans="2:6" x14ac:dyDescent="0.2">
      <c r="B10" s="54" t="s">
        <v>284</v>
      </c>
      <c r="C10" s="52">
        <v>49.160462290698668</v>
      </c>
      <c r="D10" s="52">
        <v>49.160462290698668</v>
      </c>
      <c r="E10" s="52">
        <v>49.160462290698668</v>
      </c>
      <c r="F10" s="52">
        <v>49.160462290698668</v>
      </c>
    </row>
    <row r="11" spans="2:6" ht="12.75" thickBot="1" x14ac:dyDescent="0.25">
      <c r="B11" s="20" t="s">
        <v>285</v>
      </c>
      <c r="C11" s="52">
        <v>100</v>
      </c>
      <c r="D11" s="52">
        <v>100</v>
      </c>
      <c r="E11" s="52">
        <v>100</v>
      </c>
      <c r="F11" s="52">
        <v>100</v>
      </c>
    </row>
    <row r="12" spans="2:6" ht="11.1" customHeight="1" x14ac:dyDescent="0.2">
      <c r="B12" s="377" t="s">
        <v>338</v>
      </c>
      <c r="C12" s="377"/>
      <c r="D12" s="377"/>
      <c r="E12" s="377"/>
      <c r="F12" s="220"/>
    </row>
    <row r="13" spans="2:6" x14ac:dyDescent="0.2">
      <c r="B13" s="65" t="s">
        <v>396</v>
      </c>
      <c r="C13" s="58"/>
      <c r="D13" s="58"/>
      <c r="E13" s="58"/>
      <c r="F13" s="58"/>
    </row>
    <row r="14" spans="2:6" x14ac:dyDescent="0.2">
      <c r="B14" s="65" t="s">
        <v>339</v>
      </c>
      <c r="C14" s="58"/>
      <c r="D14" s="58"/>
      <c r="E14" s="58"/>
      <c r="F14" s="58"/>
    </row>
    <row r="16" spans="2:6" x14ac:dyDescent="0.2">
      <c r="B16" s="374"/>
      <c r="C16" s="374"/>
      <c r="D16" s="374"/>
      <c r="E16" s="374"/>
    </row>
    <row r="18" spans="2:12" x14ac:dyDescent="0.2">
      <c r="B18" s="12" t="s">
        <v>324</v>
      </c>
      <c r="C18" s="12">
        <v>2010</v>
      </c>
      <c r="D18" s="12">
        <v>2012</v>
      </c>
      <c r="E18" s="12">
        <v>2015</v>
      </c>
      <c r="F18" s="12">
        <v>2017</v>
      </c>
    </row>
    <row r="19" spans="2:12" x14ac:dyDescent="0.2">
      <c r="B19" s="64" t="s">
        <v>115</v>
      </c>
      <c r="C19" s="229">
        <f t="shared" ref="C19:C21" si="0">+C6/C9</f>
        <v>0.38949961172437914</v>
      </c>
      <c r="D19" s="229">
        <f t="shared" ref="D19:F19" si="1">+D6/D9</f>
        <v>0.38949961172437914</v>
      </c>
      <c r="E19" s="229">
        <f t="shared" si="1"/>
        <v>0.38949961172437914</v>
      </c>
      <c r="F19" s="229">
        <f t="shared" si="1"/>
        <v>0.38949961172437914</v>
      </c>
    </row>
    <row r="20" spans="2:12" x14ac:dyDescent="0.2">
      <c r="B20" s="64" t="s">
        <v>116</v>
      </c>
      <c r="C20" s="229">
        <f t="shared" si="0"/>
        <v>1.6313520269144002</v>
      </c>
      <c r="D20" s="229">
        <f t="shared" ref="D20:F20" si="2">+D7/D10</f>
        <v>1.6313520269144002</v>
      </c>
      <c r="E20" s="229">
        <f t="shared" si="2"/>
        <v>1.6313520269144002</v>
      </c>
      <c r="F20" s="229">
        <f t="shared" si="2"/>
        <v>1.6313520269144002</v>
      </c>
    </row>
    <row r="21" spans="2:12" x14ac:dyDescent="0.2">
      <c r="B21" s="64" t="s">
        <v>117</v>
      </c>
      <c r="C21" s="229">
        <f t="shared" si="0"/>
        <v>1</v>
      </c>
      <c r="D21" s="229">
        <f t="shared" ref="D21:F21" si="3">+D8/D11</f>
        <v>1</v>
      </c>
      <c r="E21" s="229">
        <f t="shared" si="3"/>
        <v>1</v>
      </c>
      <c r="F21" s="229">
        <f t="shared" si="3"/>
        <v>1</v>
      </c>
    </row>
    <row r="22" spans="2:12" x14ac:dyDescent="0.2">
      <c r="B22" s="15" t="s">
        <v>124</v>
      </c>
      <c r="C22" s="16">
        <f>1-ABS((C19/AVERAGE(C19:C20))-1)</f>
        <v>0.38548066001197523</v>
      </c>
      <c r="D22" s="16">
        <f t="shared" ref="D22:E22" si="4">1-ABS((D19/AVERAGE(D19:D20))-1)</f>
        <v>0.38548066001197523</v>
      </c>
      <c r="E22" s="16">
        <f t="shared" si="4"/>
        <v>0.38548066001197523</v>
      </c>
      <c r="F22" s="16">
        <f t="shared" ref="F22" si="5">1-ABS((F19/AVERAGE(F19:F20))-1)</f>
        <v>0.38548066001197523</v>
      </c>
    </row>
    <row r="23" spans="2:12" x14ac:dyDescent="0.2">
      <c r="B23" s="17" t="s">
        <v>395</v>
      </c>
      <c r="C23" s="18">
        <f>1+C22*99</f>
        <v>39.162585341185547</v>
      </c>
      <c r="D23" s="18">
        <f t="shared" ref="D23:E23" si="6">1+D22*99</f>
        <v>39.162585341185547</v>
      </c>
      <c r="E23" s="18">
        <f t="shared" si="6"/>
        <v>39.162585341185547</v>
      </c>
      <c r="F23" s="18">
        <f t="shared" ref="F23" si="7">1+F22*99</f>
        <v>39.162585341185547</v>
      </c>
    </row>
    <row r="24" spans="2:12" ht="15.75" x14ac:dyDescent="0.25">
      <c r="B24" s="9"/>
      <c r="C24" s="9"/>
      <c r="D24" s="9"/>
      <c r="E24" s="9"/>
      <c r="F24" s="9"/>
    </row>
    <row r="26" spans="2:12" s="47" customFormat="1" x14ac:dyDescent="0.2">
      <c r="B26" s="46"/>
      <c r="C26" s="46"/>
      <c r="D26" s="46"/>
      <c r="E26" s="46"/>
      <c r="F26" s="46"/>
      <c r="G26" s="46"/>
      <c r="H26" s="46"/>
      <c r="I26" s="46"/>
      <c r="J26" s="57"/>
      <c r="K26" s="57"/>
      <c r="L26" s="57"/>
    </row>
    <row r="27" spans="2:12" s="47" customFormat="1" x14ac:dyDescent="0.2">
      <c r="B27" s="46"/>
      <c r="C27" s="46"/>
      <c r="D27" s="46"/>
      <c r="E27" s="46"/>
      <c r="F27" s="46"/>
      <c r="G27" s="46"/>
      <c r="H27" s="46"/>
      <c r="I27" s="46"/>
      <c r="J27" s="55"/>
      <c r="K27" s="55"/>
      <c r="L27" s="55"/>
    </row>
    <row r="28" spans="2:12" s="47" customFormat="1" x14ac:dyDescent="0.2">
      <c r="B28" s="46"/>
      <c r="C28" s="46"/>
      <c r="D28" s="46"/>
      <c r="E28" s="46"/>
      <c r="F28" s="46"/>
      <c r="G28" s="46"/>
      <c r="H28" s="46"/>
      <c r="I28" s="46"/>
      <c r="J28" s="50"/>
      <c r="L28" s="50"/>
    </row>
    <row r="29" spans="2:12" x14ac:dyDescent="0.2">
      <c r="G29" s="55"/>
      <c r="H29" s="47"/>
      <c r="I29" s="56"/>
    </row>
    <row r="30" spans="2:12" x14ac:dyDescent="0.2">
      <c r="G30" s="47"/>
      <c r="H30" s="47"/>
      <c r="I30" s="47"/>
    </row>
    <row r="31" spans="2:12" x14ac:dyDescent="0.2">
      <c r="G31" s="47"/>
      <c r="H31" s="47"/>
      <c r="I31" s="47"/>
    </row>
    <row r="32" spans="2:12" x14ac:dyDescent="0.2">
      <c r="G32" s="47"/>
      <c r="H32" s="47"/>
      <c r="I32" s="47"/>
    </row>
    <row r="33" spans="7:9" x14ac:dyDescent="0.2">
      <c r="G33" s="57"/>
      <c r="H33" s="47"/>
      <c r="I33" s="57"/>
    </row>
    <row r="34" spans="7:9" x14ac:dyDescent="0.2">
      <c r="G34" s="55"/>
      <c r="H34" s="47"/>
      <c r="I34" s="56"/>
    </row>
    <row r="35" spans="7:9" x14ac:dyDescent="0.2">
      <c r="G35" s="47"/>
      <c r="H35" s="47"/>
      <c r="I35" s="47"/>
    </row>
    <row r="36" spans="7:9" x14ac:dyDescent="0.2">
      <c r="G36" s="47"/>
      <c r="H36" s="47"/>
      <c r="I36" s="47"/>
    </row>
    <row r="37" spans="7:9" x14ac:dyDescent="0.2">
      <c r="I37" s="47"/>
    </row>
    <row r="38" spans="7:9" x14ac:dyDescent="0.2">
      <c r="H38" s="50"/>
      <c r="I38" s="47"/>
    </row>
    <row r="39" spans="7:9" x14ac:dyDescent="0.2">
      <c r="H39" s="50"/>
      <c r="I39" s="47"/>
    </row>
  </sheetData>
  <mergeCells count="3">
    <mergeCell ref="B12:E12"/>
    <mergeCell ref="B16:E16"/>
    <mergeCell ref="C5:F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tint="-0.14999847407452621"/>
  </sheetPr>
  <dimension ref="B1:L35"/>
  <sheetViews>
    <sheetView workbookViewId="0">
      <selection activeCell="F6" sqref="F6"/>
    </sheetView>
  </sheetViews>
  <sheetFormatPr baseColWidth="10" defaultColWidth="12.85546875" defaultRowHeight="12" x14ac:dyDescent="0.2"/>
  <cols>
    <col min="1" max="1" width="2.7109375" style="46" customWidth="1"/>
    <col min="2" max="2" width="43.85546875" style="46" customWidth="1"/>
    <col min="3" max="6" width="17.85546875" style="46" customWidth="1"/>
    <col min="7" max="9" width="8.85546875" style="46" customWidth="1"/>
    <col min="10" max="10" width="7.85546875" style="46" customWidth="1"/>
    <col min="11" max="16384" width="12.85546875" style="46"/>
  </cols>
  <sheetData>
    <row r="1" spans="2:10" ht="78" customHeight="1" x14ac:dyDescent="0.2"/>
    <row r="2" spans="2:10" ht="20.25" customHeight="1" x14ac:dyDescent="0.2">
      <c r="B2" s="88" t="str">
        <f>+Indicadores!D45</f>
        <v>Participación  en el Consejo de Gobierno del Banco de España</v>
      </c>
      <c r="C2" s="88"/>
      <c r="D2" s="88"/>
      <c r="E2" s="87"/>
      <c r="F2" s="87"/>
    </row>
    <row r="5" spans="2:10" x14ac:dyDescent="0.2">
      <c r="B5" s="218" t="s">
        <v>411</v>
      </c>
      <c r="C5" s="12">
        <v>2010</v>
      </c>
      <c r="D5" s="12">
        <v>2012</v>
      </c>
      <c r="E5" s="12">
        <v>2015</v>
      </c>
      <c r="F5" s="12">
        <v>2017</v>
      </c>
    </row>
    <row r="6" spans="2:10" x14ac:dyDescent="0.2">
      <c r="B6" s="79" t="s">
        <v>288</v>
      </c>
      <c r="C6" s="45" t="s">
        <v>404</v>
      </c>
      <c r="D6" s="45" t="s">
        <v>405</v>
      </c>
      <c r="E6" s="80" t="s">
        <v>406</v>
      </c>
      <c r="F6" s="80" t="s">
        <v>407</v>
      </c>
    </row>
    <row r="7" spans="2:10" x14ac:dyDescent="0.2">
      <c r="B7" s="64" t="s">
        <v>415</v>
      </c>
      <c r="C7" s="14">
        <v>23.3</v>
      </c>
      <c r="D7" s="14">
        <v>24.1</v>
      </c>
      <c r="E7" s="14">
        <v>26.7</v>
      </c>
      <c r="F7" s="14">
        <v>33.299999999999997</v>
      </c>
    </row>
    <row r="8" spans="2:10" x14ac:dyDescent="0.2">
      <c r="B8" s="64" t="s">
        <v>416</v>
      </c>
      <c r="C8" s="14">
        <v>76.7</v>
      </c>
      <c r="D8" s="14">
        <v>75.900000000000006</v>
      </c>
      <c r="E8" s="14">
        <v>73.3</v>
      </c>
      <c r="F8" s="14">
        <v>66.7</v>
      </c>
    </row>
    <row r="9" spans="2:10" x14ac:dyDescent="0.2">
      <c r="B9" s="64" t="s">
        <v>283</v>
      </c>
      <c r="C9" s="105">
        <v>50.967683746684543</v>
      </c>
      <c r="D9" s="105">
        <v>51.109184420543571</v>
      </c>
      <c r="E9" s="105">
        <v>51.341160142144204</v>
      </c>
      <c r="F9" s="105">
        <v>51.458947364394838</v>
      </c>
    </row>
    <row r="10" spans="2:10" ht="12.75" thickBot="1" x14ac:dyDescent="0.25">
      <c r="B10" s="66" t="s">
        <v>284</v>
      </c>
      <c r="C10" s="106">
        <v>49.032316253315464</v>
      </c>
      <c r="D10" s="106">
        <v>48.890815579456429</v>
      </c>
      <c r="E10" s="106">
        <v>48.658839857855781</v>
      </c>
      <c r="F10" s="106">
        <v>48.541052635605162</v>
      </c>
    </row>
    <row r="11" spans="2:10" x14ac:dyDescent="0.2">
      <c r="B11" s="377" t="s">
        <v>414</v>
      </c>
      <c r="C11" s="377"/>
      <c r="D11" s="377"/>
      <c r="E11" s="377"/>
    </row>
    <row r="12" spans="2:10" x14ac:dyDescent="0.2">
      <c r="B12" s="65" t="s">
        <v>396</v>
      </c>
      <c r="C12" s="58"/>
      <c r="D12" s="58"/>
      <c r="E12" s="58"/>
      <c r="F12" s="58"/>
    </row>
    <row r="13" spans="2:10" x14ac:dyDescent="0.2">
      <c r="B13" s="65"/>
      <c r="C13" s="58"/>
      <c r="D13" s="58"/>
      <c r="E13" s="58"/>
      <c r="F13" s="58"/>
      <c r="J13" s="44"/>
    </row>
    <row r="14" spans="2:10" x14ac:dyDescent="0.2">
      <c r="J14" s="44"/>
    </row>
    <row r="15" spans="2:10" x14ac:dyDescent="0.2">
      <c r="B15" s="374"/>
      <c r="C15" s="374"/>
      <c r="D15" s="374"/>
      <c r="E15" s="374"/>
      <c r="J15" s="44"/>
    </row>
    <row r="17" spans="2:12" x14ac:dyDescent="0.2">
      <c r="B17" s="12" t="s">
        <v>200</v>
      </c>
      <c r="C17" s="12">
        <v>2010</v>
      </c>
      <c r="D17" s="12">
        <v>2012</v>
      </c>
      <c r="E17" s="12">
        <v>2015</v>
      </c>
      <c r="F17" s="12">
        <v>2017</v>
      </c>
    </row>
    <row r="18" spans="2:12" x14ac:dyDescent="0.2">
      <c r="B18" s="64" t="s">
        <v>115</v>
      </c>
      <c r="C18" s="44">
        <f t="shared" ref="C18:E19" si="0">+C7/C9</f>
        <v>0.45715242065548389</v>
      </c>
      <c r="D18" s="44">
        <f t="shared" si="0"/>
        <v>0.47153951434045771</v>
      </c>
      <c r="E18" s="44">
        <f t="shared" si="0"/>
        <v>0.52005057786146291</v>
      </c>
      <c r="F18" s="44">
        <f t="shared" ref="F18" si="1">+F7/F9</f>
        <v>0.64711778428333588</v>
      </c>
    </row>
    <row r="19" spans="2:12" x14ac:dyDescent="0.2">
      <c r="B19" s="64" t="s">
        <v>116</v>
      </c>
      <c r="C19" s="44">
        <f t="shared" si="0"/>
        <v>1.56427445939419</v>
      </c>
      <c r="D19" s="44">
        <f t="shared" si="0"/>
        <v>1.5524388190384912</v>
      </c>
      <c r="E19" s="44">
        <f t="shared" si="0"/>
        <v>1.5064066511681535</v>
      </c>
      <c r="F19" s="44">
        <f t="shared" ref="F19" si="2">+F8/F10</f>
        <v>1.37409463492094</v>
      </c>
    </row>
    <row r="20" spans="2:12" x14ac:dyDescent="0.2">
      <c r="B20" s="64" t="s">
        <v>117</v>
      </c>
      <c r="C20" s="44">
        <v>1</v>
      </c>
      <c r="D20" s="44">
        <v>1</v>
      </c>
      <c r="E20" s="44">
        <v>1</v>
      </c>
      <c r="F20" s="44">
        <v>2</v>
      </c>
    </row>
    <row r="21" spans="2:12" x14ac:dyDescent="0.2">
      <c r="B21" s="15" t="s">
        <v>124</v>
      </c>
      <c r="C21" s="16">
        <f>1-ABS((C18/AVERAGE(C18:C19))-1)</f>
        <v>0.45230666037670375</v>
      </c>
      <c r="D21" s="16">
        <f t="shared" ref="D21:E21" si="3">1-ABS((D18/AVERAGE(D18:D19))-1)</f>
        <v>0.46595312465943428</v>
      </c>
      <c r="E21" s="16">
        <f t="shared" si="3"/>
        <v>0.51326084795827931</v>
      </c>
      <c r="F21" s="16">
        <f t="shared" ref="F21" si="4">1-ABS((F18/AVERAGE(F18:F19))-1)</f>
        <v>0.64032634881404238</v>
      </c>
    </row>
    <row r="22" spans="2:12" s="47" customFormat="1" x14ac:dyDescent="0.2">
      <c r="B22" s="17" t="s">
        <v>395</v>
      </c>
      <c r="C22" s="18">
        <f>1+C21*99</f>
        <v>45.778359377293668</v>
      </c>
      <c r="D22" s="18">
        <f t="shared" ref="D22:E22" si="5">1+D21*99</f>
        <v>47.129359341283994</v>
      </c>
      <c r="E22" s="18">
        <f t="shared" si="5"/>
        <v>51.812823947869653</v>
      </c>
      <c r="F22" s="18">
        <f t="shared" ref="F22" si="6">1+F21*99</f>
        <v>64.392308532590192</v>
      </c>
      <c r="G22" s="46"/>
      <c r="H22" s="46"/>
      <c r="I22" s="46"/>
      <c r="J22" s="57"/>
      <c r="K22" s="57"/>
      <c r="L22" s="57"/>
    </row>
    <row r="23" spans="2:12" s="47" customFormat="1" ht="15.75" x14ac:dyDescent="0.25">
      <c r="B23" s="19"/>
      <c r="C23" s="188"/>
      <c r="D23" s="188"/>
      <c r="E23" s="188"/>
      <c r="F23" s="188"/>
      <c r="G23" s="46"/>
      <c r="H23" s="46"/>
      <c r="I23" s="46"/>
      <c r="J23" s="55"/>
      <c r="K23" s="55"/>
      <c r="L23" s="55"/>
    </row>
    <row r="24" spans="2:12" s="47" customFormat="1" x14ac:dyDescent="0.2">
      <c r="B24" s="46"/>
      <c r="C24" s="216"/>
      <c r="D24" s="216"/>
      <c r="E24" s="216"/>
      <c r="F24" s="216"/>
      <c r="G24" s="46"/>
      <c r="H24" s="46"/>
      <c r="I24" s="46"/>
      <c r="J24" s="50"/>
      <c r="L24" s="50"/>
    </row>
    <row r="25" spans="2:12" x14ac:dyDescent="0.2">
      <c r="G25" s="55"/>
      <c r="H25" s="47"/>
      <c r="I25" s="56"/>
    </row>
    <row r="26" spans="2:12" x14ac:dyDescent="0.2">
      <c r="G26" s="47"/>
      <c r="H26" s="47"/>
      <c r="I26" s="47"/>
    </row>
    <row r="27" spans="2:12" x14ac:dyDescent="0.2">
      <c r="G27" s="47"/>
      <c r="H27" s="47"/>
      <c r="I27" s="47"/>
    </row>
    <row r="28" spans="2:12" x14ac:dyDescent="0.2">
      <c r="G28" s="47"/>
      <c r="H28" s="47"/>
      <c r="I28" s="47"/>
    </row>
    <row r="29" spans="2:12" x14ac:dyDescent="0.2">
      <c r="G29" s="57"/>
      <c r="H29" s="47"/>
      <c r="I29" s="57"/>
    </row>
    <row r="30" spans="2:12" x14ac:dyDescent="0.2">
      <c r="G30" s="55"/>
      <c r="H30" s="47"/>
      <c r="I30" s="56"/>
    </row>
    <row r="31" spans="2:12" x14ac:dyDescent="0.2">
      <c r="G31" s="47"/>
      <c r="H31" s="47"/>
      <c r="I31" s="47"/>
    </row>
    <row r="32" spans="2:12" x14ac:dyDescent="0.2">
      <c r="G32" s="47"/>
      <c r="H32" s="47"/>
      <c r="I32" s="47"/>
    </row>
    <row r="33" spans="8:9" x14ac:dyDescent="0.2">
      <c r="I33" s="47"/>
    </row>
    <row r="34" spans="8:9" x14ac:dyDescent="0.2">
      <c r="H34" s="50"/>
      <c r="I34" s="47"/>
    </row>
    <row r="35" spans="8:9" x14ac:dyDescent="0.2">
      <c r="H35" s="50"/>
      <c r="I35" s="47"/>
    </row>
  </sheetData>
  <mergeCells count="2">
    <mergeCell ref="B11:E11"/>
    <mergeCell ref="B15:E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tint="-0.14999847407452621"/>
  </sheetPr>
  <dimension ref="A1:F24"/>
  <sheetViews>
    <sheetView showGridLines="0" zoomScale="130" zoomScaleNormal="130" zoomScalePageLayoutView="130" workbookViewId="0">
      <selection activeCell="I8" sqref="I8"/>
    </sheetView>
  </sheetViews>
  <sheetFormatPr baseColWidth="10" defaultColWidth="11.42578125" defaultRowHeight="15.75" x14ac:dyDescent="0.25"/>
  <cols>
    <col min="1" max="1" width="0.85546875" style="6" customWidth="1"/>
    <col min="2" max="2" width="38.7109375" style="6" customWidth="1"/>
    <col min="3" max="5" width="10.42578125" style="6" customWidth="1"/>
    <col min="6" max="6" width="16.28515625" style="6" customWidth="1"/>
    <col min="7" max="7" width="8.42578125" style="6" customWidth="1"/>
    <col min="8" max="16384" width="11.42578125" style="6"/>
  </cols>
  <sheetData>
    <row r="1" spans="1:6" ht="69" customHeight="1" x14ac:dyDescent="0.25">
      <c r="A1" s="6" t="s">
        <v>144</v>
      </c>
    </row>
    <row r="2" spans="1:6" x14ac:dyDescent="0.25">
      <c r="B2" s="367" t="str">
        <f>+Indicadores!D47</f>
        <v>Participación en las decisiones de financiación pública de I+D</v>
      </c>
      <c r="C2" s="367"/>
      <c r="D2" s="367"/>
      <c r="E2" s="367"/>
    </row>
    <row r="5" spans="1:6" ht="12.75" customHeight="1" x14ac:dyDescent="0.25">
      <c r="B5" s="12" t="s">
        <v>109</v>
      </c>
      <c r="C5" s="12">
        <v>2010</v>
      </c>
      <c r="D5" s="12">
        <v>2012</v>
      </c>
      <c r="E5" s="12">
        <v>2015</v>
      </c>
      <c r="F5" s="12">
        <v>2017</v>
      </c>
    </row>
    <row r="6" spans="1:6" ht="12.75" customHeight="1" x14ac:dyDescent="0.25">
      <c r="B6" s="13" t="s">
        <v>288</v>
      </c>
      <c r="C6" s="13">
        <v>2015</v>
      </c>
      <c r="D6" s="13">
        <v>2015</v>
      </c>
      <c r="E6" s="13">
        <v>2015</v>
      </c>
      <c r="F6" s="13" t="s">
        <v>407</v>
      </c>
    </row>
    <row r="7" spans="1:6" ht="33.75" x14ac:dyDescent="0.25">
      <c r="B7" s="101" t="s">
        <v>412</v>
      </c>
      <c r="C7" s="14">
        <v>40</v>
      </c>
      <c r="D7" s="14">
        <v>40</v>
      </c>
      <c r="E7" s="14">
        <v>40</v>
      </c>
      <c r="F7" s="14">
        <v>40</v>
      </c>
    </row>
    <row r="8" spans="1:6" ht="33.75" x14ac:dyDescent="0.25">
      <c r="B8" s="101" t="s">
        <v>413</v>
      </c>
      <c r="C8" s="14">
        <v>60</v>
      </c>
      <c r="D8" s="14">
        <v>60</v>
      </c>
      <c r="E8" s="14">
        <v>60</v>
      </c>
      <c r="F8" s="14">
        <v>60</v>
      </c>
    </row>
    <row r="9" spans="1:6" ht="14.25" customHeight="1" x14ac:dyDescent="0.25">
      <c r="B9" s="54" t="s">
        <v>283</v>
      </c>
      <c r="C9" s="14">
        <v>50.730480232709866</v>
      </c>
      <c r="D9" s="14">
        <v>50.730480232709866</v>
      </c>
      <c r="E9" s="14">
        <v>50.730480232709866</v>
      </c>
      <c r="F9" s="14">
        <v>50.84339468271385</v>
      </c>
    </row>
    <row r="10" spans="1:6" ht="12.75" customHeight="1" thickBot="1" x14ac:dyDescent="0.3">
      <c r="B10" s="54" t="s">
        <v>284</v>
      </c>
      <c r="C10" s="14">
        <v>49.269519767290141</v>
      </c>
      <c r="D10" s="14">
        <v>49.269519767290141</v>
      </c>
      <c r="E10" s="14">
        <v>49.269519767290141</v>
      </c>
      <c r="F10" s="81">
        <v>49.15660531728615</v>
      </c>
    </row>
    <row r="11" spans="1:6" ht="57.75" customHeight="1" x14ac:dyDescent="0.25">
      <c r="B11" s="380" t="s">
        <v>423</v>
      </c>
      <c r="C11" s="380"/>
      <c r="D11" s="380"/>
      <c r="E11" s="380"/>
    </row>
    <row r="12" spans="1:6" ht="12.75" customHeight="1" x14ac:dyDescent="0.25">
      <c r="B12" s="381"/>
      <c r="C12" s="381"/>
      <c r="D12" s="381"/>
      <c r="E12" s="381"/>
    </row>
    <row r="13" spans="1:6" ht="12.75" customHeight="1" x14ac:dyDescent="0.25">
      <c r="B13" s="65" t="s">
        <v>396</v>
      </c>
      <c r="C13" s="25"/>
      <c r="D13" s="25"/>
      <c r="E13" s="25"/>
      <c r="F13" s="25"/>
    </row>
    <row r="14" spans="1:6" x14ac:dyDescent="0.25">
      <c r="B14" s="19"/>
      <c r="C14" s="8"/>
      <c r="D14" s="8"/>
      <c r="E14" s="8"/>
      <c r="F14" s="8"/>
    </row>
    <row r="15" spans="1:6" x14ac:dyDescent="0.25">
      <c r="B15" s="19"/>
      <c r="C15" s="8"/>
      <c r="D15" s="8"/>
      <c r="E15" s="8"/>
      <c r="F15" s="8"/>
    </row>
    <row r="16" spans="1:6" x14ac:dyDescent="0.25">
      <c r="B16" s="370"/>
      <c r="C16" s="370"/>
      <c r="D16" s="370"/>
      <c r="E16" s="370"/>
    </row>
    <row r="18" spans="2:6" x14ac:dyDescent="0.25">
      <c r="B18" s="12" t="s">
        <v>201</v>
      </c>
      <c r="C18" s="12">
        <v>2010</v>
      </c>
      <c r="D18" s="12">
        <v>2012</v>
      </c>
      <c r="E18" s="12">
        <v>2015</v>
      </c>
      <c r="F18" s="12">
        <v>2015</v>
      </c>
    </row>
    <row r="19" spans="2:6" x14ac:dyDescent="0.25">
      <c r="B19" s="11" t="s">
        <v>115</v>
      </c>
      <c r="C19" s="44">
        <f>C7/C9</f>
        <v>0.78848061001024994</v>
      </c>
      <c r="D19" s="44">
        <f t="shared" ref="D19:F20" si="0">D7/D9</f>
        <v>0.78848061001024994</v>
      </c>
      <c r="E19" s="44">
        <f t="shared" si="0"/>
        <v>0.78848061001024994</v>
      </c>
      <c r="F19" s="44">
        <f t="shared" si="0"/>
        <v>0.78672952995405565</v>
      </c>
    </row>
    <row r="20" spans="2:6" x14ac:dyDescent="0.25">
      <c r="B20" s="11" t="s">
        <v>116</v>
      </c>
      <c r="C20" s="44">
        <f>C8/C10</f>
        <v>1.2177914516600137</v>
      </c>
      <c r="D20" s="44">
        <f t="shared" si="0"/>
        <v>1.2177914516600137</v>
      </c>
      <c r="E20" s="44">
        <f t="shared" si="0"/>
        <v>1.2177914516600137</v>
      </c>
      <c r="F20" s="44">
        <f t="shared" si="0"/>
        <v>1.2205887614232938</v>
      </c>
    </row>
    <row r="21" spans="2:6" x14ac:dyDescent="0.25">
      <c r="B21" s="11" t="s">
        <v>117</v>
      </c>
      <c r="C21" s="44">
        <v>1</v>
      </c>
      <c r="D21" s="44">
        <v>1</v>
      </c>
      <c r="E21" s="44">
        <v>1</v>
      </c>
      <c r="F21" s="44">
        <v>1</v>
      </c>
    </row>
    <row r="22" spans="2:6" x14ac:dyDescent="0.25">
      <c r="B22" s="15" t="s">
        <v>124</v>
      </c>
      <c r="C22" s="16">
        <f>1-ABS((C19/AVERAGE(C19:C20))-1)</f>
        <v>0.78601564072404351</v>
      </c>
      <c r="D22" s="16">
        <f t="shared" ref="D22:E22" si="1">1-ABS((D19/AVERAGE(D19:D20))-1)</f>
        <v>0.78601564072404351</v>
      </c>
      <c r="E22" s="16">
        <f t="shared" si="1"/>
        <v>0.78601564072404351</v>
      </c>
      <c r="F22" s="16">
        <f t="shared" ref="F22" si="2">1-ABS((F19/AVERAGE(F19:F20))-1)</f>
        <v>0.78386126737701389</v>
      </c>
    </row>
    <row r="23" spans="2:6" x14ac:dyDescent="0.25">
      <c r="B23" s="17" t="s">
        <v>395</v>
      </c>
      <c r="C23" s="18">
        <f>1+C22*99</f>
        <v>78.815548431680313</v>
      </c>
      <c r="D23" s="18">
        <f t="shared" ref="D23:E23" si="3">1+D22*99</f>
        <v>78.815548431680313</v>
      </c>
      <c r="E23" s="18">
        <f t="shared" si="3"/>
        <v>78.815548431680313</v>
      </c>
      <c r="F23" s="18">
        <f t="shared" ref="F23" si="4">1+F22*99</f>
        <v>78.602265470324369</v>
      </c>
    </row>
    <row r="24" spans="2:6" x14ac:dyDescent="0.25">
      <c r="B24" s="19"/>
    </row>
  </sheetData>
  <mergeCells count="3">
    <mergeCell ref="B2:E2"/>
    <mergeCell ref="B16:E16"/>
    <mergeCell ref="B11:E12"/>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tint="-0.14999847407452621"/>
  </sheetPr>
  <dimension ref="A1:F23"/>
  <sheetViews>
    <sheetView showGridLines="0" workbookViewId="0">
      <selection activeCell="F5" sqref="F5"/>
    </sheetView>
  </sheetViews>
  <sheetFormatPr baseColWidth="10" defaultColWidth="11.42578125" defaultRowHeight="15.75" x14ac:dyDescent="0.25"/>
  <cols>
    <col min="1" max="1" width="0.85546875" style="6" customWidth="1"/>
    <col min="2" max="2" width="57.140625" style="6" customWidth="1"/>
    <col min="3" max="6" width="13.28515625" style="6" customWidth="1"/>
    <col min="7" max="8" width="8.42578125" style="6" customWidth="1"/>
    <col min="9" max="16384" width="11.42578125" style="6"/>
  </cols>
  <sheetData>
    <row r="1" spans="1:6" ht="69" customHeight="1" x14ac:dyDescent="0.25">
      <c r="A1" s="6" t="s">
        <v>144</v>
      </c>
    </row>
    <row r="2" spans="1:6" x14ac:dyDescent="0.25">
      <c r="B2" s="367" t="str">
        <f>+Indicadores!D49</f>
        <v>Participación en la  gestión de medios públicos de información</v>
      </c>
      <c r="C2" s="367"/>
      <c r="D2" s="367"/>
      <c r="E2" s="367"/>
    </row>
    <row r="5" spans="1:6" ht="12.75" customHeight="1" x14ac:dyDescent="0.25">
      <c r="B5" s="12" t="s">
        <v>109</v>
      </c>
      <c r="C5" s="12">
        <v>2010</v>
      </c>
      <c r="D5" s="12">
        <v>2012</v>
      </c>
      <c r="E5" s="12">
        <v>2015</v>
      </c>
      <c r="F5" s="12">
        <v>2017</v>
      </c>
    </row>
    <row r="6" spans="1:6" ht="12.75" customHeight="1" x14ac:dyDescent="0.25">
      <c r="B6" s="13" t="s">
        <v>288</v>
      </c>
      <c r="C6" s="13">
        <v>2010</v>
      </c>
      <c r="D6" s="13">
        <v>2012</v>
      </c>
      <c r="E6" s="13">
        <v>2015</v>
      </c>
      <c r="F6" s="13">
        <v>2017</v>
      </c>
    </row>
    <row r="7" spans="1:6" ht="12.75" customHeight="1" x14ac:dyDescent="0.25">
      <c r="B7" s="83" t="s">
        <v>409</v>
      </c>
      <c r="C7" s="14">
        <v>33.299999999999997</v>
      </c>
      <c r="D7" s="14">
        <v>33.299999999999997</v>
      </c>
      <c r="E7" s="14">
        <v>33.299999999999997</v>
      </c>
      <c r="F7" s="14">
        <v>33.299999999999997</v>
      </c>
    </row>
    <row r="8" spans="1:6" s="188" customFormat="1" ht="12.75" customHeight="1" x14ac:dyDescent="0.25">
      <c r="B8" s="84" t="s">
        <v>410</v>
      </c>
      <c r="C8" s="58">
        <v>66.7</v>
      </c>
      <c r="D8" s="58">
        <v>66.7</v>
      </c>
      <c r="E8" s="58">
        <v>66.7</v>
      </c>
      <c r="F8" s="58">
        <v>66.7</v>
      </c>
    </row>
    <row r="9" spans="1:6" ht="12.75" customHeight="1" x14ac:dyDescent="0.25">
      <c r="B9" s="64" t="s">
        <v>283</v>
      </c>
      <c r="C9" s="105">
        <v>50.967683746684543</v>
      </c>
      <c r="D9" s="105">
        <v>51.109184420543571</v>
      </c>
      <c r="E9" s="105">
        <v>51.341160142144204</v>
      </c>
      <c r="F9" s="105">
        <v>51.458947364394838</v>
      </c>
    </row>
    <row r="10" spans="1:6" ht="12.75" customHeight="1" thickBot="1" x14ac:dyDescent="0.3">
      <c r="B10" s="66" t="s">
        <v>284</v>
      </c>
      <c r="C10" s="106">
        <v>49.032316253315464</v>
      </c>
      <c r="D10" s="106">
        <v>48.890815579456429</v>
      </c>
      <c r="E10" s="106">
        <v>48.658839857855781</v>
      </c>
      <c r="F10" s="106">
        <v>48.541052635605162</v>
      </c>
    </row>
    <row r="11" spans="1:6" ht="12.75" customHeight="1" x14ac:dyDescent="0.25">
      <c r="B11" s="382" t="s">
        <v>414</v>
      </c>
      <c r="C11" s="382"/>
      <c r="D11" s="382"/>
      <c r="E11" s="382"/>
      <c r="F11" s="64"/>
    </row>
    <row r="12" spans="1:6" ht="12.75" customHeight="1" x14ac:dyDescent="0.25">
      <c r="B12" s="65" t="s">
        <v>396</v>
      </c>
      <c r="C12" s="217"/>
      <c r="D12" s="217"/>
      <c r="E12" s="217"/>
      <c r="F12" s="64"/>
    </row>
    <row r="13" spans="1:6" ht="12.75" customHeight="1" x14ac:dyDescent="0.25">
      <c r="B13" s="11"/>
      <c r="C13" s="25"/>
      <c r="D13" s="25"/>
      <c r="E13" s="25"/>
      <c r="F13" s="25"/>
    </row>
    <row r="14" spans="1:6" ht="12.75" customHeight="1" x14ac:dyDescent="0.25">
      <c r="B14" s="64"/>
      <c r="C14" s="25"/>
      <c r="D14" s="25"/>
      <c r="E14" s="25"/>
      <c r="F14" s="25"/>
    </row>
    <row r="17" spans="2:6" x14ac:dyDescent="0.25">
      <c r="B17" s="12" t="s">
        <v>204</v>
      </c>
      <c r="C17" s="12">
        <v>2010</v>
      </c>
      <c r="D17" s="12">
        <v>2012</v>
      </c>
      <c r="E17" s="12">
        <v>2015</v>
      </c>
      <c r="F17" s="12">
        <v>2017</v>
      </c>
    </row>
    <row r="18" spans="2:6" x14ac:dyDescent="0.25">
      <c r="B18" s="11" t="s">
        <v>115</v>
      </c>
      <c r="C18" s="44">
        <f t="shared" ref="C18:F19" si="0">+C7/C9</f>
        <v>0.65335517630161422</v>
      </c>
      <c r="D18" s="44">
        <f t="shared" si="0"/>
        <v>0.65154629989781077</v>
      </c>
      <c r="E18" s="44">
        <f t="shared" si="0"/>
        <v>0.64860240609688069</v>
      </c>
      <c r="F18" s="44">
        <f t="shared" si="0"/>
        <v>0.64711778428333588</v>
      </c>
    </row>
    <row r="19" spans="2:6" x14ac:dyDescent="0.25">
      <c r="B19" s="11" t="s">
        <v>116</v>
      </c>
      <c r="C19" s="44">
        <f t="shared" si="0"/>
        <v>1.3603273330064207</v>
      </c>
      <c r="D19" s="44">
        <f t="shared" si="0"/>
        <v>1.3642644167307953</v>
      </c>
      <c r="E19" s="44">
        <f t="shared" si="0"/>
        <v>1.3707683988119488</v>
      </c>
      <c r="F19" s="44">
        <f t="shared" si="0"/>
        <v>1.37409463492094</v>
      </c>
    </row>
    <row r="20" spans="2:6" x14ac:dyDescent="0.25">
      <c r="B20" s="11" t="s">
        <v>117</v>
      </c>
      <c r="C20" s="44">
        <v>1</v>
      </c>
      <c r="D20" s="44">
        <v>1</v>
      </c>
      <c r="E20" s="44">
        <v>1</v>
      </c>
      <c r="F20" s="44">
        <v>2</v>
      </c>
    </row>
    <row r="21" spans="2:6" x14ac:dyDescent="0.25">
      <c r="B21" s="15" t="s">
        <v>124</v>
      </c>
      <c r="C21" s="16">
        <f>1-ABS((C18/AVERAGE(C18:C19))-1)</f>
        <v>0.64891577821384339</v>
      </c>
      <c r="D21" s="16">
        <f t="shared" ref="D21:E21" si="1">1-ABS((D18/AVERAGE(D18:D19))-1)</f>
        <v>0.64643599175571986</v>
      </c>
      <c r="E21" s="16">
        <f t="shared" si="1"/>
        <v>0.64238069057967162</v>
      </c>
      <c r="F21" s="16">
        <f t="shared" ref="F21" si="2">1-ABS((F18/AVERAGE(F18:F19))-1)</f>
        <v>0.64032634881404238</v>
      </c>
    </row>
    <row r="22" spans="2:6" x14ac:dyDescent="0.25">
      <c r="B22" s="17" t="s">
        <v>395</v>
      </c>
      <c r="C22" s="18">
        <f>1+C21*99</f>
        <v>65.242662043170498</v>
      </c>
      <c r="D22" s="18">
        <f t="shared" ref="D22:E22" si="3">1+D21*99</f>
        <v>64.997163183816269</v>
      </c>
      <c r="E22" s="18">
        <f t="shared" si="3"/>
        <v>64.595688367387481</v>
      </c>
      <c r="F22" s="18">
        <f t="shared" ref="F22" si="4">1+F21*99</f>
        <v>64.392308532590192</v>
      </c>
    </row>
    <row r="23" spans="2:6" x14ac:dyDescent="0.25">
      <c r="B23" s="19"/>
    </row>
  </sheetData>
  <mergeCells count="2">
    <mergeCell ref="B2:E2"/>
    <mergeCell ref="B11:E11"/>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tint="-0.249977111117893"/>
  </sheetPr>
  <dimension ref="B1:F22"/>
  <sheetViews>
    <sheetView showGridLines="0" zoomScale="130" zoomScaleNormal="130" zoomScalePageLayoutView="130" workbookViewId="0">
      <selection activeCell="B20" sqref="B20"/>
    </sheetView>
  </sheetViews>
  <sheetFormatPr baseColWidth="10" defaultColWidth="11.42578125" defaultRowHeight="15.75" x14ac:dyDescent="0.25"/>
  <cols>
    <col min="1" max="1" width="0.85546875" style="6" customWidth="1"/>
    <col min="2" max="2" width="45.85546875" style="6" customWidth="1"/>
    <col min="3" max="5" width="10.42578125" style="6" customWidth="1"/>
    <col min="6" max="6" width="16.42578125" style="6" customWidth="1"/>
    <col min="7" max="7" width="8.42578125" style="6" customWidth="1"/>
    <col min="8" max="16384" width="11.42578125" style="6"/>
  </cols>
  <sheetData>
    <row r="1" spans="2:6" ht="69" customHeight="1" x14ac:dyDescent="0.25"/>
    <row r="2" spans="2:6" x14ac:dyDescent="0.25">
      <c r="B2" s="366" t="str">
        <f>+Indicadores!D51</f>
        <v>Participación en los órganos directivos de las federaciones deportivas destacadas</v>
      </c>
      <c r="C2" s="366"/>
      <c r="D2" s="366"/>
      <c r="E2" s="10"/>
      <c r="F2" s="10"/>
    </row>
    <row r="5" spans="2:6" ht="12.75" customHeight="1" x14ac:dyDescent="0.25">
      <c r="B5" s="12" t="s">
        <v>109</v>
      </c>
      <c r="C5" s="12">
        <v>2010</v>
      </c>
      <c r="D5" s="12">
        <v>2012</v>
      </c>
      <c r="E5" s="12">
        <v>2015</v>
      </c>
      <c r="F5" s="12">
        <v>2017</v>
      </c>
    </row>
    <row r="6" spans="2:6" ht="12.75" customHeight="1" x14ac:dyDescent="0.25">
      <c r="B6" s="13" t="s">
        <v>288</v>
      </c>
      <c r="C6" s="13">
        <v>2015</v>
      </c>
      <c r="D6" s="13">
        <v>2015</v>
      </c>
      <c r="E6" s="13">
        <v>2015</v>
      </c>
      <c r="F6" s="13" t="s">
        <v>407</v>
      </c>
    </row>
    <row r="7" spans="2:6" ht="14.25" customHeight="1" x14ac:dyDescent="0.25">
      <c r="B7" s="11" t="s">
        <v>417</v>
      </c>
      <c r="C7" s="14">
        <v>11.363636363636363</v>
      </c>
      <c r="D7" s="14">
        <v>11.363636363636363</v>
      </c>
      <c r="E7" s="14">
        <v>11.363636363636363</v>
      </c>
      <c r="F7" s="14">
        <v>11.41439205955335</v>
      </c>
    </row>
    <row r="8" spans="2:6" ht="12.75" customHeight="1" x14ac:dyDescent="0.25">
      <c r="B8" s="64" t="s">
        <v>418</v>
      </c>
      <c r="C8" s="14">
        <v>88.63636363636364</v>
      </c>
      <c r="D8" s="58">
        <v>88.63636363636364</v>
      </c>
      <c r="E8" s="58">
        <v>88.63636363636364</v>
      </c>
      <c r="F8" s="58">
        <v>88.585607940446636</v>
      </c>
    </row>
    <row r="9" spans="2:6" ht="12.75" customHeight="1" x14ac:dyDescent="0.25">
      <c r="B9" s="64" t="s">
        <v>283</v>
      </c>
      <c r="C9" s="14">
        <v>50.730480232709866</v>
      </c>
      <c r="D9" s="58">
        <v>50.730480232709866</v>
      </c>
      <c r="E9" s="58">
        <v>50.730480232709866</v>
      </c>
      <c r="F9" s="58">
        <v>50.839537709301332</v>
      </c>
    </row>
    <row r="10" spans="2:6" ht="12.75" customHeight="1" thickBot="1" x14ac:dyDescent="0.3">
      <c r="B10" s="66" t="s">
        <v>284</v>
      </c>
      <c r="C10" s="219">
        <v>49.269519767290141</v>
      </c>
      <c r="D10" s="219">
        <v>49.269519767290141</v>
      </c>
      <c r="E10" s="219">
        <v>49.269519767290141</v>
      </c>
      <c r="F10" s="219">
        <v>49.160462290698668</v>
      </c>
    </row>
    <row r="11" spans="2:6" ht="24" customHeight="1" x14ac:dyDescent="0.25">
      <c r="B11" s="383" t="s">
        <v>419</v>
      </c>
      <c r="C11" s="383"/>
      <c r="D11" s="383"/>
      <c r="E11" s="383"/>
      <c r="F11" s="58"/>
    </row>
    <row r="12" spans="2:6" ht="12.75" customHeight="1" x14ac:dyDescent="0.25">
      <c r="B12" s="65" t="s">
        <v>396</v>
      </c>
      <c r="C12" s="14"/>
      <c r="D12" s="58"/>
      <c r="E12" s="58"/>
      <c r="F12" s="58"/>
    </row>
    <row r="13" spans="2:6" ht="27" customHeight="1" x14ac:dyDescent="0.25"/>
    <row r="14" spans="2:6" x14ac:dyDescent="0.25">
      <c r="B14" s="370"/>
      <c r="C14" s="370"/>
      <c r="D14" s="370"/>
      <c r="E14" s="370"/>
    </row>
    <row r="16" spans="2:6" x14ac:dyDescent="0.25">
      <c r="B16" s="12" t="s">
        <v>203</v>
      </c>
      <c r="C16" s="12">
        <v>2010</v>
      </c>
      <c r="D16" s="12">
        <v>2012</v>
      </c>
      <c r="E16" s="12">
        <v>2015</v>
      </c>
      <c r="F16" s="12">
        <v>2017</v>
      </c>
    </row>
    <row r="17" spans="2:6" x14ac:dyDescent="0.25">
      <c r="B17" s="11" t="s">
        <v>115</v>
      </c>
      <c r="C17" s="44">
        <f>C7/C9</f>
        <v>0.22400017329836644</v>
      </c>
      <c r="D17" s="44">
        <f t="shared" ref="D17:F18" si="0">D7/D9</f>
        <v>0.22400017329836644</v>
      </c>
      <c r="E17" s="44">
        <f t="shared" si="0"/>
        <v>0.22400017329836644</v>
      </c>
      <c r="F17" s="44">
        <f t="shared" si="0"/>
        <v>0.22451801440092625</v>
      </c>
    </row>
    <row r="18" spans="2:6" x14ac:dyDescent="0.25">
      <c r="B18" s="11" t="s">
        <v>116</v>
      </c>
      <c r="C18" s="44">
        <f>C8/C10</f>
        <v>1.7990100990432021</v>
      </c>
      <c r="D18" s="44">
        <f t="shared" si="0"/>
        <v>1.7990100990432021</v>
      </c>
      <c r="E18" s="44">
        <f t="shared" si="0"/>
        <v>1.7990100990432021</v>
      </c>
      <c r="F18" s="44">
        <f t="shared" si="0"/>
        <v>1.8019685701207766</v>
      </c>
    </row>
    <row r="19" spans="2:6" x14ac:dyDescent="0.25">
      <c r="B19" s="11" t="s">
        <v>117</v>
      </c>
      <c r="C19" s="44">
        <v>1</v>
      </c>
      <c r="D19" s="44">
        <v>1</v>
      </c>
      <c r="E19" s="44">
        <v>1</v>
      </c>
      <c r="F19" s="44">
        <v>1</v>
      </c>
    </row>
    <row r="20" spans="2:6" x14ac:dyDescent="0.25">
      <c r="B20" s="15" t="s">
        <v>124</v>
      </c>
      <c r="C20" s="16">
        <f>1-ABS((C17/AVERAGE(C17:C18))-1)</f>
        <v>0.22145233403989939</v>
      </c>
      <c r="D20" s="16">
        <f t="shared" ref="D20:E20" si="1">1-ABS((D17/AVERAGE(D17:D18))-1)</f>
        <v>0.22145233403989939</v>
      </c>
      <c r="E20" s="16">
        <f t="shared" si="1"/>
        <v>0.22145233403989939</v>
      </c>
      <c r="F20" s="16">
        <f t="shared" ref="F20" si="2">1-ABS((F17/AVERAGE(F17:F18))-1)</f>
        <v>0.22158351909733232</v>
      </c>
    </row>
    <row r="21" spans="2:6" x14ac:dyDescent="0.25">
      <c r="B21" s="17" t="s">
        <v>395</v>
      </c>
      <c r="C21" s="18">
        <f>1+C20*99</f>
        <v>22.923781069950039</v>
      </c>
      <c r="D21" s="18">
        <f t="shared" ref="D21:E21" si="3">1+D20*99</f>
        <v>22.923781069950039</v>
      </c>
      <c r="E21" s="18">
        <f t="shared" si="3"/>
        <v>22.923781069950039</v>
      </c>
      <c r="F21" s="18">
        <f t="shared" ref="F21" si="4">1+F20*99</f>
        <v>22.936768390635898</v>
      </c>
    </row>
    <row r="22" spans="2:6" x14ac:dyDescent="0.25">
      <c r="B22" s="19"/>
    </row>
  </sheetData>
  <mergeCells count="3">
    <mergeCell ref="B14:E14"/>
    <mergeCell ref="B2:D2"/>
    <mergeCell ref="B11:E11"/>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tint="0.59999389629810485"/>
  </sheetPr>
  <dimension ref="A1:N26"/>
  <sheetViews>
    <sheetView showGridLines="0" workbookViewId="0">
      <selection activeCell="J32" sqref="J32"/>
    </sheetView>
  </sheetViews>
  <sheetFormatPr baseColWidth="10" defaultColWidth="11.42578125" defaultRowHeight="15.75" x14ac:dyDescent="0.25"/>
  <cols>
    <col min="1" max="1" width="0.85546875" style="6" customWidth="1"/>
    <col min="2" max="2" width="69.140625" style="6" customWidth="1"/>
    <col min="3" max="6" width="10.42578125" style="6" customWidth="1"/>
    <col min="7" max="7" width="2.42578125" style="6" customWidth="1"/>
    <col min="8" max="8" width="4.42578125" style="6" customWidth="1"/>
    <col min="9" max="9" width="14.85546875" style="6" customWidth="1"/>
    <col min="10" max="10" width="13.42578125" style="6" customWidth="1"/>
    <col min="11" max="11" width="12.140625" style="6" customWidth="1"/>
    <col min="12" max="12" width="16" style="6" customWidth="1"/>
    <col min="13" max="13" width="17.42578125" style="6" customWidth="1"/>
    <col min="14" max="16384" width="11.42578125" style="6"/>
  </cols>
  <sheetData>
    <row r="1" spans="1:14" ht="69" customHeight="1" x14ac:dyDescent="0.25">
      <c r="A1" s="6" t="s">
        <v>144</v>
      </c>
    </row>
    <row r="2" spans="1:14" x14ac:dyDescent="0.25">
      <c r="B2" s="367" t="str">
        <f>+Indicadores!D53</f>
        <v>Autopercepción de la salud como buena o muy buena</v>
      </c>
      <c r="C2" s="367"/>
      <c r="D2" s="367"/>
      <c r="E2" s="367"/>
      <c r="I2" s="29" t="s">
        <v>183</v>
      </c>
      <c r="J2" s="29"/>
      <c r="K2" s="29"/>
      <c r="L2" s="30"/>
      <c r="M2" s="30"/>
    </row>
    <row r="3" spans="1:14" x14ac:dyDescent="0.25">
      <c r="I3" s="30"/>
      <c r="J3" s="30"/>
      <c r="K3" s="30"/>
      <c r="L3" s="30"/>
      <c r="M3" s="30"/>
      <c r="N3" s="9"/>
    </row>
    <row r="4" spans="1:14" x14ac:dyDescent="0.25">
      <c r="I4" s="29" t="s">
        <v>174</v>
      </c>
      <c r="L4" s="29" t="s">
        <v>175</v>
      </c>
    </row>
    <row r="5" spans="1:14" ht="12.75" customHeight="1" x14ac:dyDescent="0.25">
      <c r="B5" s="12" t="s">
        <v>109</v>
      </c>
      <c r="C5" s="12">
        <v>2010</v>
      </c>
      <c r="D5" s="12">
        <v>2012</v>
      </c>
      <c r="E5" s="12">
        <v>2015</v>
      </c>
      <c r="F5" s="12">
        <v>2017</v>
      </c>
    </row>
    <row r="6" spans="1:14" ht="12.75" customHeight="1" x14ac:dyDescent="0.25">
      <c r="B6" s="13" t="s">
        <v>288</v>
      </c>
      <c r="C6" s="13">
        <v>2012</v>
      </c>
      <c r="D6" s="13">
        <v>2012</v>
      </c>
      <c r="E6" s="13">
        <v>2017</v>
      </c>
      <c r="F6" s="13">
        <v>2017</v>
      </c>
    </row>
    <row r="7" spans="1:14" ht="12.75" customHeight="1" x14ac:dyDescent="0.25">
      <c r="B7" s="11" t="s">
        <v>311</v>
      </c>
      <c r="C7" s="25">
        <v>186541.94822843993</v>
      </c>
      <c r="D7" s="25">
        <v>186541.94822843993</v>
      </c>
      <c r="E7" s="25">
        <v>180078.67889000018</v>
      </c>
      <c r="F7" s="25">
        <v>180078.67889000018</v>
      </c>
    </row>
    <row r="8" spans="1:14" ht="12.75" customHeight="1" x14ac:dyDescent="0.25">
      <c r="B8" s="11" t="s">
        <v>312</v>
      </c>
      <c r="C8" s="25">
        <v>199133.43779780026</v>
      </c>
      <c r="D8" s="25">
        <v>199133.43779780026</v>
      </c>
      <c r="E8" s="25">
        <v>183078.11639000021</v>
      </c>
      <c r="F8" s="25">
        <v>183078.11639000021</v>
      </c>
    </row>
    <row r="9" spans="1:14" ht="12.75" customHeight="1" x14ac:dyDescent="0.25">
      <c r="B9" s="11" t="s">
        <v>313</v>
      </c>
      <c r="C9" s="25">
        <v>385675.3860262399</v>
      </c>
      <c r="D9" s="25">
        <v>385675.3860262399</v>
      </c>
      <c r="E9" s="25">
        <v>363156.79527999921</v>
      </c>
      <c r="F9" s="25">
        <v>363156.79527999921</v>
      </c>
    </row>
    <row r="10" spans="1:14" ht="12.75" customHeight="1" x14ac:dyDescent="0.25">
      <c r="B10" s="11" t="s">
        <v>296</v>
      </c>
      <c r="C10" s="14">
        <v>69.773650652392476</v>
      </c>
      <c r="D10" s="14">
        <v>69.773650652392476</v>
      </c>
      <c r="E10" s="14">
        <v>66.293229991567188</v>
      </c>
      <c r="F10" s="14">
        <v>66.293229991567188</v>
      </c>
    </row>
    <row r="11" spans="1:14" ht="12.75" customHeight="1" x14ac:dyDescent="0.25">
      <c r="B11" s="11" t="s">
        <v>297</v>
      </c>
      <c r="C11" s="14">
        <v>75.450195623327417</v>
      </c>
      <c r="D11" s="14">
        <v>75.450195623327417</v>
      </c>
      <c r="E11" s="14">
        <v>69.079283134234387</v>
      </c>
      <c r="F11" s="14">
        <v>69.079283134234387</v>
      </c>
    </row>
    <row r="12" spans="1:14" ht="12.75" customHeight="1" thickBot="1" x14ac:dyDescent="0.3">
      <c r="B12" s="24" t="s">
        <v>358</v>
      </c>
      <c r="C12" s="86">
        <v>72.593620319096743</v>
      </c>
      <c r="D12" s="86">
        <v>72.593620319096743</v>
      </c>
      <c r="E12" s="86">
        <v>67.669089752533452</v>
      </c>
      <c r="F12" s="86">
        <v>67.669089752533452</v>
      </c>
    </row>
    <row r="13" spans="1:14" ht="12.75" customHeight="1" x14ac:dyDescent="0.25">
      <c r="B13" s="19" t="s">
        <v>314</v>
      </c>
      <c r="C13" s="8"/>
      <c r="D13" s="8"/>
      <c r="E13" s="8"/>
      <c r="F13" s="8"/>
    </row>
    <row r="14" spans="1:14" ht="12.75" customHeight="1" x14ac:dyDescent="0.25">
      <c r="B14" s="19"/>
      <c r="C14" s="8"/>
      <c r="D14" s="8"/>
      <c r="E14" s="8"/>
      <c r="F14" s="8"/>
    </row>
    <row r="15" spans="1:14" ht="12.75" customHeight="1" x14ac:dyDescent="0.25">
      <c r="B15" s="370"/>
      <c r="C15" s="370"/>
      <c r="D15" s="370"/>
      <c r="E15" s="370"/>
    </row>
    <row r="16" spans="1:14" ht="12.75" customHeight="1" x14ac:dyDescent="0.25"/>
    <row r="17" spans="2:13" ht="12.75" customHeight="1" x14ac:dyDescent="0.25">
      <c r="B17" s="12" t="s">
        <v>173</v>
      </c>
      <c r="C17" s="12">
        <v>2010</v>
      </c>
      <c r="D17" s="12">
        <v>2012</v>
      </c>
      <c r="E17" s="12">
        <v>2015</v>
      </c>
      <c r="F17" s="12">
        <v>2017</v>
      </c>
    </row>
    <row r="18" spans="2:13" x14ac:dyDescent="0.25">
      <c r="B18" s="11" t="s">
        <v>114</v>
      </c>
      <c r="C18" s="27">
        <v>82.8</v>
      </c>
      <c r="D18" s="27">
        <v>82.8</v>
      </c>
      <c r="E18" s="27">
        <v>82.8</v>
      </c>
      <c r="F18" s="27">
        <v>82.8</v>
      </c>
    </row>
    <row r="19" spans="2:13" x14ac:dyDescent="0.25">
      <c r="B19" s="11" t="s">
        <v>115</v>
      </c>
      <c r="C19" s="14">
        <f>+C10</f>
        <v>69.773650652392476</v>
      </c>
      <c r="D19" s="14">
        <f t="shared" ref="D19:E19" si="0">+D10</f>
        <v>69.773650652392476</v>
      </c>
      <c r="E19" s="14">
        <f t="shared" si="0"/>
        <v>66.293229991567188</v>
      </c>
      <c r="F19" s="14">
        <f t="shared" ref="F19" si="1">+F10</f>
        <v>66.293229991567188</v>
      </c>
    </row>
    <row r="20" spans="2:13" x14ac:dyDescent="0.25">
      <c r="B20" s="11" t="s">
        <v>116</v>
      </c>
      <c r="C20" s="14">
        <f t="shared" ref="C20:E21" si="2">+C11</f>
        <v>75.450195623327417</v>
      </c>
      <c r="D20" s="14">
        <f t="shared" si="2"/>
        <v>75.450195623327417</v>
      </c>
      <c r="E20" s="14">
        <f t="shared" si="2"/>
        <v>69.079283134234387</v>
      </c>
      <c r="F20" s="14">
        <f t="shared" ref="F20" si="3">+F11</f>
        <v>69.079283134234387</v>
      </c>
    </row>
    <row r="21" spans="2:13" x14ac:dyDescent="0.25">
      <c r="B21" s="11" t="s">
        <v>117</v>
      </c>
      <c r="C21" s="14">
        <f t="shared" si="2"/>
        <v>72.593620319096743</v>
      </c>
      <c r="D21" s="14">
        <f t="shared" si="2"/>
        <v>72.593620319096743</v>
      </c>
      <c r="E21" s="14">
        <f t="shared" si="2"/>
        <v>67.669089752533452</v>
      </c>
      <c r="F21" s="14">
        <f t="shared" ref="F21" si="4">+F12</f>
        <v>67.669089752533452</v>
      </c>
    </row>
    <row r="22" spans="2:13" x14ac:dyDescent="0.25">
      <c r="B22" s="15" t="s">
        <v>124</v>
      </c>
      <c r="C22" s="16">
        <f>1-ABS((C19/AVERAGE(C19:C20))-1)</f>
        <v>0.96091175714932153</v>
      </c>
      <c r="D22" s="16">
        <f t="shared" ref="D22:E22" si="5">1-ABS((D19/AVERAGE(D19:D20))-1)</f>
        <v>0.96091175714932153</v>
      </c>
      <c r="E22" s="16">
        <f t="shared" si="5"/>
        <v>0.97941935863982887</v>
      </c>
      <c r="F22" s="16">
        <f t="shared" ref="F22" si="6">1-ABS((F19/AVERAGE(F19:F20))-1)</f>
        <v>0.97941935863982887</v>
      </c>
    </row>
    <row r="23" spans="2:13" x14ac:dyDescent="0.25">
      <c r="B23" s="15" t="s">
        <v>394</v>
      </c>
      <c r="C23" s="16">
        <f>(C21/C18)^(1/2)</f>
        <v>0.93634104092292536</v>
      </c>
      <c r="D23" s="16">
        <f t="shared" ref="D23:E23" si="7">(D21/D18)^(1/2)</f>
        <v>0.93634104092292536</v>
      </c>
      <c r="E23" s="16">
        <f t="shared" si="7"/>
        <v>0.9040240804724593</v>
      </c>
      <c r="F23" s="16">
        <f t="shared" ref="F23" si="8">(F21/F18)^(1/2)</f>
        <v>0.9040240804724593</v>
      </c>
    </row>
    <row r="24" spans="2:13" x14ac:dyDescent="0.25">
      <c r="B24" s="17" t="s">
        <v>395</v>
      </c>
      <c r="C24" s="18">
        <f>1+(C23*C22)*99</f>
        <v>90.07437037750303</v>
      </c>
      <c r="D24" s="18">
        <f t="shared" ref="D24:E24" si="9">1+(D23*D22)*99</f>
        <v>90.07437037750303</v>
      </c>
      <c r="E24" s="18">
        <f t="shared" si="9"/>
        <v>88.656449824038418</v>
      </c>
      <c r="F24" s="18">
        <f t="shared" ref="F24" si="10">1+(F23*F22)*99</f>
        <v>88.656449824038418</v>
      </c>
      <c r="I24" s="29" t="s">
        <v>184</v>
      </c>
      <c r="J24" s="29"/>
      <c r="K24" s="29"/>
      <c r="L24" s="29"/>
      <c r="M24" s="29"/>
    </row>
    <row r="25" spans="2:13" x14ac:dyDescent="0.25">
      <c r="I25" s="11" t="s">
        <v>176</v>
      </c>
      <c r="J25" s="11"/>
      <c r="K25" s="11"/>
      <c r="L25" s="11"/>
      <c r="M25" s="11"/>
    </row>
    <row r="26" spans="2:13" x14ac:dyDescent="0.25">
      <c r="I26" s="11" t="s">
        <v>163</v>
      </c>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tint="0.59999389629810485"/>
  </sheetPr>
  <dimension ref="A1:F28"/>
  <sheetViews>
    <sheetView showGridLines="0" workbookViewId="0">
      <selection activeCell="B29" sqref="B29"/>
    </sheetView>
  </sheetViews>
  <sheetFormatPr baseColWidth="10" defaultColWidth="11.42578125" defaultRowHeight="15.75" x14ac:dyDescent="0.25"/>
  <cols>
    <col min="1" max="1" width="0.85546875" style="6" customWidth="1"/>
    <col min="2" max="2" width="55.28515625" style="6" customWidth="1"/>
    <col min="3" max="5" width="10.42578125" style="6" customWidth="1"/>
    <col min="6" max="6" width="10" style="6" customWidth="1"/>
    <col min="7" max="16384" width="11.42578125" style="6"/>
  </cols>
  <sheetData>
    <row r="1" spans="1:6" ht="69" customHeight="1" x14ac:dyDescent="0.25">
      <c r="A1" s="6" t="s">
        <v>144</v>
      </c>
    </row>
    <row r="2" spans="1:6" x14ac:dyDescent="0.25">
      <c r="B2" s="10" t="str">
        <f>+Indicadores!D55</f>
        <v>Esperanza de vida al nacimiento</v>
      </c>
      <c r="C2" s="187"/>
      <c r="D2" s="187"/>
      <c r="E2" s="187"/>
      <c r="F2" s="187"/>
    </row>
    <row r="5" spans="1:6" ht="12.75" customHeight="1" x14ac:dyDescent="0.25">
      <c r="B5" s="12" t="s">
        <v>109</v>
      </c>
      <c r="C5" s="12">
        <v>2010</v>
      </c>
      <c r="D5" s="12">
        <v>2012</v>
      </c>
      <c r="E5" s="12">
        <v>2015</v>
      </c>
      <c r="F5" s="12">
        <v>2017</v>
      </c>
    </row>
    <row r="6" spans="1:6" ht="12.75" customHeight="1" x14ac:dyDescent="0.25">
      <c r="B6" s="13" t="s">
        <v>288</v>
      </c>
      <c r="C6" s="13">
        <v>2010</v>
      </c>
      <c r="D6" s="13">
        <v>2012</v>
      </c>
      <c r="E6" s="13">
        <v>2015</v>
      </c>
      <c r="F6" s="13">
        <v>2017</v>
      </c>
    </row>
    <row r="7" spans="1:6" ht="12.75" customHeight="1" x14ac:dyDescent="0.25">
      <c r="B7" s="64" t="s">
        <v>316</v>
      </c>
      <c r="C7" s="14">
        <v>86.1</v>
      </c>
      <c r="D7" s="14">
        <v>86.2</v>
      </c>
      <c r="E7" s="14">
        <v>86.3</v>
      </c>
      <c r="F7" s="14">
        <v>86.4</v>
      </c>
    </row>
    <row r="8" spans="1:6" ht="12.75" customHeight="1" x14ac:dyDescent="0.25">
      <c r="B8" s="64" t="s">
        <v>317</v>
      </c>
      <c r="C8" s="14">
        <v>80.3</v>
      </c>
      <c r="D8" s="14">
        <v>80.7</v>
      </c>
      <c r="E8" s="14">
        <v>80.900000000000006</v>
      </c>
      <c r="F8" s="14">
        <v>81.099999999999994</v>
      </c>
    </row>
    <row r="9" spans="1:6" ht="12.75" customHeight="1" thickBot="1" x14ac:dyDescent="0.3">
      <c r="B9" s="66" t="s">
        <v>318</v>
      </c>
      <c r="C9" s="86">
        <f>+AVERAGE(C7:C8)</f>
        <v>83.199999999999989</v>
      </c>
      <c r="D9" s="86">
        <f t="shared" ref="D9:E9" si="0">+AVERAGE(D7:D8)</f>
        <v>83.45</v>
      </c>
      <c r="E9" s="86">
        <f t="shared" si="0"/>
        <v>83.6</v>
      </c>
      <c r="F9" s="86">
        <f>+AVERAGE(F7:F8)</f>
        <v>83.75</v>
      </c>
    </row>
    <row r="10" spans="1:6" ht="12.75" customHeight="1" x14ac:dyDescent="0.25">
      <c r="B10" s="63" t="s">
        <v>319</v>
      </c>
      <c r="C10" s="58"/>
      <c r="D10" s="58"/>
      <c r="E10" s="58"/>
    </row>
    <row r="11" spans="1:6" ht="12.75" customHeight="1" x14ac:dyDescent="0.25">
      <c r="B11" s="19" t="s">
        <v>315</v>
      </c>
      <c r="C11" s="8"/>
      <c r="D11" s="8"/>
      <c r="E11" s="8"/>
    </row>
    <row r="12" spans="1:6" ht="12.75" customHeight="1" x14ac:dyDescent="0.25">
      <c r="B12" s="19"/>
      <c r="C12" s="8"/>
      <c r="D12" s="8"/>
      <c r="E12" s="8"/>
    </row>
    <row r="13" spans="1:6" ht="12.75" customHeight="1" x14ac:dyDescent="0.25">
      <c r="B13" s="370"/>
      <c r="C13" s="370"/>
      <c r="D13" s="370"/>
      <c r="E13" s="370"/>
    </row>
    <row r="14" spans="1:6" ht="12.75" customHeight="1" x14ac:dyDescent="0.25">
      <c r="B14" s="26"/>
      <c r="C14" s="26"/>
      <c r="D14" s="26"/>
      <c r="E14" s="26"/>
    </row>
    <row r="15" spans="1:6" ht="12.75" customHeight="1" x14ac:dyDescent="0.25">
      <c r="B15" s="26"/>
      <c r="C15" s="26"/>
      <c r="D15" s="26"/>
      <c r="E15" s="26"/>
    </row>
    <row r="16" spans="1:6" ht="12.75" customHeight="1" x14ac:dyDescent="0.25">
      <c r="B16" s="26"/>
      <c r="C16" s="26"/>
      <c r="D16" s="26"/>
      <c r="E16" s="26"/>
    </row>
    <row r="17" spans="2:6" ht="12.75" customHeight="1" x14ac:dyDescent="0.25">
      <c r="B17" s="26"/>
      <c r="C17" s="26"/>
      <c r="D17" s="26"/>
      <c r="E17" s="26"/>
      <c r="F17" s="14"/>
    </row>
    <row r="18" spans="2:6" ht="12.75" customHeight="1" x14ac:dyDescent="0.25">
      <c r="B18" s="26"/>
      <c r="C18" s="26"/>
      <c r="D18" s="26"/>
      <c r="E18" s="26"/>
    </row>
    <row r="19" spans="2:6" x14ac:dyDescent="0.25">
      <c r="B19" s="26"/>
      <c r="C19" s="26"/>
      <c r="D19" s="26"/>
      <c r="E19" s="26"/>
    </row>
    <row r="21" spans="2:6" x14ac:dyDescent="0.25">
      <c r="B21" s="12" t="s">
        <v>178</v>
      </c>
      <c r="C21" s="12">
        <v>2010</v>
      </c>
      <c r="D21" s="12">
        <v>2012</v>
      </c>
      <c r="E21" s="12">
        <v>2015</v>
      </c>
      <c r="F21" s="12">
        <v>2017</v>
      </c>
    </row>
    <row r="22" spans="2:6" x14ac:dyDescent="0.25">
      <c r="B22" s="11" t="s">
        <v>114</v>
      </c>
      <c r="C22" s="27">
        <v>83</v>
      </c>
      <c r="D22" s="27">
        <v>83</v>
      </c>
      <c r="E22" s="27">
        <v>83</v>
      </c>
      <c r="F22" s="27">
        <v>83</v>
      </c>
    </row>
    <row r="23" spans="2:6" x14ac:dyDescent="0.25">
      <c r="B23" s="11" t="s">
        <v>115</v>
      </c>
      <c r="C23" s="14">
        <f>+C7</f>
        <v>86.1</v>
      </c>
      <c r="D23" s="14">
        <f>+D7</f>
        <v>86.2</v>
      </c>
      <c r="E23" s="14">
        <f>+E7</f>
        <v>86.3</v>
      </c>
      <c r="F23" s="14">
        <f>+F7</f>
        <v>86.4</v>
      </c>
    </row>
    <row r="24" spans="2:6" x14ac:dyDescent="0.25">
      <c r="B24" s="11" t="s">
        <v>116</v>
      </c>
      <c r="C24" s="14">
        <f t="shared" ref="C24:E24" si="1">+C8</f>
        <v>80.3</v>
      </c>
      <c r="D24" s="14">
        <f t="shared" si="1"/>
        <v>80.7</v>
      </c>
      <c r="E24" s="14">
        <f t="shared" si="1"/>
        <v>80.900000000000006</v>
      </c>
      <c r="F24" s="14">
        <f t="shared" ref="F24" si="2">+F8</f>
        <v>81.099999999999994</v>
      </c>
    </row>
    <row r="25" spans="2:6" x14ac:dyDescent="0.25">
      <c r="B25" s="11" t="s">
        <v>117</v>
      </c>
      <c r="C25" s="14">
        <f t="shared" ref="C25:E25" si="3">+C9</f>
        <v>83.199999999999989</v>
      </c>
      <c r="D25" s="14">
        <f t="shared" si="3"/>
        <v>83.45</v>
      </c>
      <c r="E25" s="14">
        <f t="shared" si="3"/>
        <v>83.6</v>
      </c>
      <c r="F25" s="14">
        <f t="shared" ref="F25" si="4">+F9</f>
        <v>83.75</v>
      </c>
    </row>
    <row r="26" spans="2:6" x14ac:dyDescent="0.25">
      <c r="B26" s="15" t="s">
        <v>124</v>
      </c>
      <c r="C26" s="16">
        <f>1-ABS((C23/AVERAGE(C23:C24))-1)</f>
        <v>0.96514423076923062</v>
      </c>
      <c r="D26" s="16">
        <f t="shared" ref="D26:E26" si="5">1-ABS((D23/AVERAGE(D23:D24))-1)</f>
        <v>0.96704613541042539</v>
      </c>
      <c r="E26" s="16">
        <f t="shared" si="5"/>
        <v>0.96770334928229662</v>
      </c>
      <c r="F26" s="16">
        <f t="shared" ref="F26" si="6">1-ABS((F23/AVERAGE(F23:F24))-1)</f>
        <v>0.96835820895522384</v>
      </c>
    </row>
    <row r="27" spans="2:6" x14ac:dyDescent="0.25">
      <c r="B27" s="15" t="s">
        <v>394</v>
      </c>
      <c r="C27" s="16">
        <f>(C25/C22)^(1/2)</f>
        <v>1.0012040943554998</v>
      </c>
      <c r="D27" s="16">
        <f t="shared" ref="D27:E27" si="7">(D25/D22)^(1/2)</f>
        <v>1.002707178964521</v>
      </c>
      <c r="E27" s="16">
        <f t="shared" si="7"/>
        <v>1.0036079491826728</v>
      </c>
      <c r="F27" s="16">
        <f t="shared" ref="F27" si="8">(F25/F22)^(1/2)</f>
        <v>1.0045079116554101</v>
      </c>
    </row>
    <row r="28" spans="2:6" x14ac:dyDescent="0.25">
      <c r="B28" s="17" t="s">
        <v>395</v>
      </c>
      <c r="C28" s="18">
        <f>1+(C27*C26)*99</f>
        <v>96.664329193484562</v>
      </c>
      <c r="D28" s="18">
        <f t="shared" ref="D28:E28" si="9">1+(D27*D26)*99</f>
        <v>96.996746134227052</v>
      </c>
      <c r="E28" s="18">
        <f t="shared" si="9"/>
        <v>97.148282605250529</v>
      </c>
      <c r="F28" s="18">
        <f t="shared" ref="F28" si="10">1+(F27*F26)*99</f>
        <v>97.299624738986523</v>
      </c>
    </row>
  </sheetData>
  <mergeCells count="1">
    <mergeCell ref="B13:E13"/>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tint="0.59999389629810485"/>
  </sheetPr>
  <dimension ref="A1:Q29"/>
  <sheetViews>
    <sheetView showGridLines="0" workbookViewId="0">
      <selection activeCell="G36" sqref="G36"/>
    </sheetView>
  </sheetViews>
  <sheetFormatPr baseColWidth="10" defaultColWidth="11.42578125" defaultRowHeight="15.75" x14ac:dyDescent="0.25"/>
  <cols>
    <col min="1" max="1" width="0.85546875" style="6" customWidth="1"/>
    <col min="2" max="2" width="46.85546875" style="6" customWidth="1"/>
    <col min="3" max="7" width="10.42578125" style="6" customWidth="1"/>
    <col min="8" max="11" width="11.42578125" style="6"/>
    <col min="12" max="12" width="6.140625" style="6" customWidth="1"/>
    <col min="13" max="16384" width="11.42578125" style="6"/>
  </cols>
  <sheetData>
    <row r="1" spans="1:17" ht="69" customHeight="1" x14ac:dyDescent="0.25">
      <c r="A1" s="6" t="s">
        <v>144</v>
      </c>
    </row>
    <row r="2" spans="1:17" x14ac:dyDescent="0.25">
      <c r="B2" s="31" t="str">
        <f>+Indicadores!D57</f>
        <v>Esperanza de vida 'con buena salud' al nacimiento</v>
      </c>
      <c r="I2" s="384" t="s">
        <v>194</v>
      </c>
      <c r="J2" s="384"/>
      <c r="K2" s="384"/>
      <c r="L2" s="384"/>
      <c r="M2" s="384"/>
      <c r="N2" s="384"/>
      <c r="O2" s="384"/>
      <c r="P2" s="384"/>
      <c r="Q2" s="384"/>
    </row>
    <row r="4" spans="1:17" x14ac:dyDescent="0.25">
      <c r="I4" s="29" t="s">
        <v>174</v>
      </c>
      <c r="M4" s="384" t="s">
        <v>389</v>
      </c>
      <c r="N4" s="384"/>
      <c r="P4" s="384" t="s">
        <v>390</v>
      </c>
      <c r="Q4" s="384"/>
    </row>
    <row r="5" spans="1:17" ht="12.75" customHeight="1" x14ac:dyDescent="0.25">
      <c r="B5" s="12" t="s">
        <v>109</v>
      </c>
      <c r="C5" s="12">
        <v>2010</v>
      </c>
      <c r="D5" s="12">
        <v>2012</v>
      </c>
      <c r="E5" s="12">
        <v>2015</v>
      </c>
      <c r="F5" s="12">
        <v>2017</v>
      </c>
    </row>
    <row r="6" spans="1:17" ht="12.75" customHeight="1" x14ac:dyDescent="0.25">
      <c r="B6" s="13" t="s">
        <v>188</v>
      </c>
      <c r="C6" s="13">
        <v>2012</v>
      </c>
      <c r="D6" s="13">
        <v>2012</v>
      </c>
      <c r="E6" s="13">
        <v>2017</v>
      </c>
      <c r="F6" s="13">
        <v>2017</v>
      </c>
    </row>
    <row r="7" spans="1:17" ht="12.75" customHeight="1" x14ac:dyDescent="0.25">
      <c r="B7" s="13" t="s">
        <v>189</v>
      </c>
      <c r="C7" s="13">
        <v>2010</v>
      </c>
      <c r="D7" s="13">
        <v>2012</v>
      </c>
      <c r="E7" s="13">
        <v>2015</v>
      </c>
      <c r="F7" s="13">
        <v>2017</v>
      </c>
    </row>
    <row r="8" spans="1:17" ht="12.75" customHeight="1" x14ac:dyDescent="0.25">
      <c r="B8" s="11" t="s">
        <v>190</v>
      </c>
      <c r="C8" s="14">
        <v>69.300421550961616</v>
      </c>
      <c r="D8" s="14">
        <v>69.3733658973361</v>
      </c>
      <c r="E8" s="14">
        <v>82.279346941324278</v>
      </c>
      <c r="F8" s="14">
        <v>78.322345467766993</v>
      </c>
    </row>
    <row r="9" spans="1:17" ht="12.75" customHeight="1" thickBot="1" x14ac:dyDescent="0.3">
      <c r="B9" s="24" t="s">
        <v>191</v>
      </c>
      <c r="C9" s="86">
        <v>68.263647175304015</v>
      </c>
      <c r="D9" s="86">
        <v>68.515793610351352</v>
      </c>
      <c r="E9" s="86">
        <v>77.063413760571052</v>
      </c>
      <c r="F9" s="86">
        <v>75.296363747798068</v>
      </c>
    </row>
    <row r="10" spans="1:17" ht="13.5" customHeight="1" x14ac:dyDescent="0.25">
      <c r="B10" s="19" t="s">
        <v>193</v>
      </c>
      <c r="C10" s="9"/>
      <c r="D10" s="9"/>
      <c r="E10" s="9"/>
      <c r="F10" s="9"/>
    </row>
    <row r="11" spans="1:17" ht="12.75" customHeight="1" x14ac:dyDescent="0.25">
      <c r="B11" s="19" t="s">
        <v>424</v>
      </c>
    </row>
    <row r="12" spans="1:17" ht="12.75" customHeight="1" x14ac:dyDescent="0.25">
      <c r="B12" s="19" t="s">
        <v>192</v>
      </c>
    </row>
    <row r="13" spans="1:17" ht="12.75" customHeight="1" x14ac:dyDescent="0.25"/>
    <row r="14" spans="1:17" ht="12.75" customHeight="1" x14ac:dyDescent="0.25"/>
    <row r="15" spans="1:17" ht="12.75" customHeight="1" x14ac:dyDescent="0.25"/>
    <row r="16" spans="1:17" ht="12.75" customHeight="1" x14ac:dyDescent="0.25"/>
    <row r="17" spans="2:6" ht="12.75" customHeight="1" x14ac:dyDescent="0.25">
      <c r="B17" s="19"/>
      <c r="C17" s="8"/>
      <c r="D17" s="8"/>
      <c r="E17" s="8"/>
      <c r="F17" s="8"/>
    </row>
    <row r="18" spans="2:6" ht="16.5" customHeight="1" x14ac:dyDescent="0.25">
      <c r="B18" s="19"/>
      <c r="C18" s="8"/>
      <c r="D18" s="8"/>
      <c r="E18" s="8"/>
      <c r="F18" s="8"/>
    </row>
    <row r="19" spans="2:6" x14ac:dyDescent="0.25">
      <c r="B19" s="32"/>
    </row>
    <row r="20" spans="2:6" x14ac:dyDescent="0.25">
      <c r="B20" s="12" t="s">
        <v>181</v>
      </c>
      <c r="C20" s="12">
        <v>2010</v>
      </c>
      <c r="D20" s="12">
        <v>2012</v>
      </c>
      <c r="E20" s="12">
        <v>2015</v>
      </c>
      <c r="F20" s="12">
        <v>2017</v>
      </c>
    </row>
    <row r="21" spans="2:6" x14ac:dyDescent="0.25">
      <c r="B21" s="11" t="s">
        <v>114</v>
      </c>
      <c r="C21" s="27">
        <v>73.900000000000006</v>
      </c>
      <c r="D21" s="27">
        <v>73.900000000000006</v>
      </c>
      <c r="E21" s="27">
        <v>73.900000000000006</v>
      </c>
      <c r="F21" s="27">
        <f>+E21</f>
        <v>73.900000000000006</v>
      </c>
    </row>
    <row r="22" spans="2:6" x14ac:dyDescent="0.25">
      <c r="B22" s="11" t="s">
        <v>115</v>
      </c>
      <c r="C22" s="14">
        <f>+C8</f>
        <v>69.300421550961616</v>
      </c>
      <c r="D22" s="14">
        <f t="shared" ref="D22:E22" si="0">+D8</f>
        <v>69.3733658973361</v>
      </c>
      <c r="E22" s="14">
        <f t="shared" si="0"/>
        <v>82.279346941324278</v>
      </c>
      <c r="F22" s="14">
        <f t="shared" ref="F22" si="1">+F8</f>
        <v>78.322345467766993</v>
      </c>
    </row>
    <row r="23" spans="2:6" x14ac:dyDescent="0.25">
      <c r="B23" s="11" t="s">
        <v>116</v>
      </c>
      <c r="C23" s="14">
        <f>+C9</f>
        <v>68.263647175304015</v>
      </c>
      <c r="D23" s="14">
        <f t="shared" ref="D23:E23" si="2">+D9</f>
        <v>68.515793610351352</v>
      </c>
      <c r="E23" s="14">
        <f t="shared" si="2"/>
        <v>77.063413760571052</v>
      </c>
      <c r="F23" s="14">
        <f t="shared" ref="F23" si="3">+F9</f>
        <v>75.296363747798068</v>
      </c>
    </row>
    <row r="24" spans="2:6" x14ac:dyDescent="0.25">
      <c r="B24" s="11" t="s">
        <v>142</v>
      </c>
      <c r="C24" s="14">
        <f>+AVERAGE(C22:C23)</f>
        <v>68.782034363132823</v>
      </c>
      <c r="D24" s="14">
        <f t="shared" ref="D24" si="4">+AVERAGE(D22:D23)</f>
        <v>68.944579753843726</v>
      </c>
      <c r="E24" s="14">
        <f t="shared" ref="E24:F24" si="5">+AVERAGE(E22:E23)</f>
        <v>79.671380350947658</v>
      </c>
      <c r="F24" s="14">
        <f t="shared" si="5"/>
        <v>76.809354607782524</v>
      </c>
    </row>
    <row r="25" spans="2:6" x14ac:dyDescent="0.25">
      <c r="B25" s="15" t="s">
        <v>124</v>
      </c>
      <c r="C25" s="16">
        <f>1-ABS((C22/AVERAGE(C22:C23))-1)</f>
        <v>0.9924633344647531</v>
      </c>
      <c r="D25" s="16">
        <f t="shared" ref="D25:E25" si="6">1-ABS((D22/AVERAGE(D22:D23))-1)</f>
        <v>0.99378071278375635</v>
      </c>
      <c r="E25" s="16">
        <f t="shared" si="6"/>
        <v>0.96726595448844144</v>
      </c>
      <c r="F25" s="16">
        <f>1-ABS((F22/AVERAGE(F22:F23))-1)</f>
        <v>0.98030199748832203</v>
      </c>
    </row>
    <row r="26" spans="2:6" x14ac:dyDescent="0.25">
      <c r="B26" s="15" t="s">
        <v>394</v>
      </c>
      <c r="C26" s="16">
        <f>(C24/C21)^(1/2)</f>
        <v>0.96475111504478006</v>
      </c>
      <c r="D26" s="16">
        <f t="shared" ref="D26" si="7">(D24/D21)^(1/2)</f>
        <v>0.96589039008273481</v>
      </c>
      <c r="E26" s="16">
        <v>1</v>
      </c>
      <c r="F26" s="16">
        <v>1</v>
      </c>
    </row>
    <row r="27" spans="2:6" x14ac:dyDescent="0.25">
      <c r="B27" s="17" t="s">
        <v>395</v>
      </c>
      <c r="C27" s="18">
        <f>1+(C26*C25)*99</f>
        <v>95.790530748027166</v>
      </c>
      <c r="D27" s="18">
        <f t="shared" ref="D27:F27" si="8">1+(D26*D25)*99</f>
        <v>96.028440792412667</v>
      </c>
      <c r="E27" s="18">
        <f t="shared" si="8"/>
        <v>96.759329494355697</v>
      </c>
      <c r="F27" s="18">
        <f t="shared" si="8"/>
        <v>98.049897751343877</v>
      </c>
    </row>
    <row r="28" spans="2:6" ht="23.25" customHeight="1" x14ac:dyDescent="0.25">
      <c r="B28" s="370" t="s">
        <v>146</v>
      </c>
      <c r="C28" s="370"/>
      <c r="D28" s="370"/>
      <c r="E28" s="370"/>
      <c r="F28" s="186"/>
    </row>
    <row r="29" spans="2:6" ht="26.25" customHeight="1" x14ac:dyDescent="0.25">
      <c r="C29" s="34"/>
      <c r="D29" s="34"/>
      <c r="E29" s="34"/>
      <c r="F29" s="34"/>
    </row>
  </sheetData>
  <mergeCells count="4">
    <mergeCell ref="B28:E28"/>
    <mergeCell ref="M4:N4"/>
    <mergeCell ref="P4:Q4"/>
    <mergeCell ref="I2:Q2"/>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tint="0.59999389629810485"/>
  </sheetPr>
  <dimension ref="A1:T24"/>
  <sheetViews>
    <sheetView showGridLines="0" workbookViewId="0">
      <selection activeCell="B29" sqref="B29"/>
    </sheetView>
  </sheetViews>
  <sheetFormatPr baseColWidth="10" defaultColWidth="11.42578125" defaultRowHeight="15.75" x14ac:dyDescent="0.25"/>
  <cols>
    <col min="1" max="1" width="0.85546875" style="6" customWidth="1"/>
    <col min="2" max="2" width="55.28515625" style="6" customWidth="1"/>
    <col min="3" max="5" width="10.42578125" style="6" customWidth="1"/>
    <col min="6" max="6" width="8.85546875" style="6" customWidth="1"/>
    <col min="7" max="7" width="6.85546875" style="6" customWidth="1"/>
    <col min="8" max="8" width="4.42578125" style="6" customWidth="1"/>
    <col min="9" max="10" width="11.42578125" style="6"/>
    <col min="11" max="11" width="6.42578125" style="6" customWidth="1"/>
    <col min="12" max="12" width="11.42578125" style="6"/>
    <col min="13" max="13" width="17.42578125" style="6" customWidth="1"/>
    <col min="14" max="20" width="11.42578125" style="6"/>
    <col min="21" max="21" width="8.140625" style="6" customWidth="1"/>
    <col min="22" max="22" width="8" style="6" customWidth="1"/>
    <col min="23" max="16384" width="11.42578125" style="6"/>
  </cols>
  <sheetData>
    <row r="1" spans="1:20" ht="69" customHeight="1" x14ac:dyDescent="0.25">
      <c r="A1" s="6" t="s">
        <v>144</v>
      </c>
    </row>
    <row r="2" spans="1:20" x14ac:dyDescent="0.25">
      <c r="B2" s="367" t="str">
        <f>+Indicadores!D59</f>
        <v>Población que no fuma ni bebe en exceso</v>
      </c>
      <c r="C2" s="367"/>
      <c r="D2" s="367"/>
      <c r="E2" s="367"/>
      <c r="F2" s="367"/>
      <c r="I2" s="29" t="s">
        <v>183</v>
      </c>
      <c r="J2" s="29"/>
      <c r="K2" s="29"/>
      <c r="L2" s="29"/>
      <c r="M2" s="29"/>
      <c r="Q2" s="29" t="s">
        <v>183</v>
      </c>
      <c r="R2" s="33"/>
      <c r="S2" s="33"/>
      <c r="T2" s="33"/>
    </row>
    <row r="3" spans="1:20" x14ac:dyDescent="0.25">
      <c r="I3" s="30"/>
      <c r="J3" s="30"/>
      <c r="K3" s="30"/>
      <c r="L3" s="30"/>
      <c r="M3" s="30"/>
      <c r="N3" s="9"/>
      <c r="Q3" s="30"/>
    </row>
    <row r="4" spans="1:20" x14ac:dyDescent="0.25">
      <c r="I4" s="29" t="s">
        <v>174</v>
      </c>
      <c r="L4" s="30"/>
      <c r="Q4" s="29" t="s">
        <v>175</v>
      </c>
    </row>
    <row r="5" spans="1:20" ht="12.75" customHeight="1" x14ac:dyDescent="0.25">
      <c r="B5" s="12" t="s">
        <v>109</v>
      </c>
      <c r="C5" s="12">
        <v>2010</v>
      </c>
      <c r="D5" s="12">
        <v>2012</v>
      </c>
      <c r="E5" s="12">
        <v>2015</v>
      </c>
      <c r="F5" s="12">
        <v>2017</v>
      </c>
    </row>
    <row r="6" spans="1:20" ht="12.75" customHeight="1" x14ac:dyDescent="0.25">
      <c r="B6" s="13" t="s">
        <v>288</v>
      </c>
      <c r="C6" s="13">
        <v>2012</v>
      </c>
      <c r="D6" s="13">
        <v>2012</v>
      </c>
      <c r="E6" s="13">
        <v>2017</v>
      </c>
      <c r="F6" s="13">
        <v>2017</v>
      </c>
    </row>
    <row r="7" spans="1:20" ht="12.75" customHeight="1" x14ac:dyDescent="0.25">
      <c r="B7" s="64" t="s">
        <v>384</v>
      </c>
      <c r="C7" s="25">
        <v>177259.78951423991</v>
      </c>
      <c r="D7" s="25">
        <v>177259.78951423991</v>
      </c>
      <c r="E7" s="25">
        <v>187121.91586999968</v>
      </c>
      <c r="F7" s="25">
        <v>187121.91586999968</v>
      </c>
    </row>
    <row r="8" spans="1:20" ht="12.75" customHeight="1" x14ac:dyDescent="0.25">
      <c r="B8" s="64" t="s">
        <v>385</v>
      </c>
      <c r="C8" s="25">
        <v>128856.14383670008</v>
      </c>
      <c r="D8" s="25">
        <v>128856.14383670008</v>
      </c>
      <c r="E8" s="25">
        <v>108114.87731999999</v>
      </c>
      <c r="F8" s="25">
        <v>108114.87731999999</v>
      </c>
    </row>
    <row r="9" spans="1:20" ht="12.75" customHeight="1" x14ac:dyDescent="0.25">
      <c r="B9" s="64" t="s">
        <v>386</v>
      </c>
      <c r="C9" s="25">
        <v>306115.93335093872</v>
      </c>
      <c r="D9" s="25">
        <v>306115.93335093872</v>
      </c>
      <c r="E9" s="25">
        <v>295236.79318999959</v>
      </c>
      <c r="F9" s="25">
        <v>295236.79318999959</v>
      </c>
    </row>
    <row r="10" spans="1:20" s="9" customFormat="1" ht="12.75" customHeight="1" x14ac:dyDescent="0.25">
      <c r="B10" s="64" t="s">
        <v>296</v>
      </c>
      <c r="C10" s="14">
        <v>66.301776869710977</v>
      </c>
      <c r="D10" s="14">
        <v>66.301776869710977</v>
      </c>
      <c r="E10" s="14">
        <v>68.886090689337138</v>
      </c>
      <c r="F10" s="14">
        <v>68.886090689337138</v>
      </c>
    </row>
    <row r="11" spans="1:20" s="9" customFormat="1" ht="12.75" customHeight="1" x14ac:dyDescent="0.25">
      <c r="B11" s="64" t="s">
        <v>297</v>
      </c>
      <c r="C11" s="14">
        <v>48.822645595153951</v>
      </c>
      <c r="D11" s="14">
        <v>48.822645595153951</v>
      </c>
      <c r="E11" s="14">
        <v>40.79405211653809</v>
      </c>
      <c r="F11" s="14">
        <v>40.79405211653809</v>
      </c>
    </row>
    <row r="12" spans="1:20" s="9" customFormat="1" ht="12.75" customHeight="1" thickBot="1" x14ac:dyDescent="0.3">
      <c r="B12" s="66" t="s">
        <v>298</v>
      </c>
      <c r="C12" s="86">
        <v>57.618568994683173</v>
      </c>
      <c r="D12" s="86">
        <v>57.618568994683173</v>
      </c>
      <c r="E12" s="86">
        <v>55.013165983086168</v>
      </c>
      <c r="F12" s="86">
        <v>55.013165983086168</v>
      </c>
    </row>
    <row r="13" spans="1:20" ht="12.75" customHeight="1" x14ac:dyDescent="0.25">
      <c r="B13" s="19" t="s">
        <v>325</v>
      </c>
      <c r="C13" s="8"/>
      <c r="D13" s="8"/>
      <c r="E13" s="8"/>
    </row>
    <row r="14" spans="1:20" ht="12.75" customHeight="1" x14ac:dyDescent="0.25">
      <c r="B14" s="370" t="s">
        <v>387</v>
      </c>
      <c r="C14" s="370"/>
      <c r="D14" s="370"/>
      <c r="E14" s="370"/>
    </row>
    <row r="15" spans="1:20" ht="24" customHeight="1" x14ac:dyDescent="0.25">
      <c r="B15" s="370"/>
      <c r="C15" s="370"/>
      <c r="D15" s="370"/>
      <c r="E15" s="370"/>
    </row>
    <row r="17" spans="2:14" x14ac:dyDescent="0.25">
      <c r="B17" s="12" t="s">
        <v>182</v>
      </c>
      <c r="C17" s="12">
        <v>2010</v>
      </c>
      <c r="D17" s="12">
        <v>2012</v>
      </c>
      <c r="E17" s="12">
        <v>2015</v>
      </c>
      <c r="F17" s="12">
        <v>2017</v>
      </c>
    </row>
    <row r="18" spans="2:14" x14ac:dyDescent="0.25">
      <c r="B18" s="11" t="s">
        <v>114</v>
      </c>
      <c r="C18" s="27">
        <v>74.3</v>
      </c>
      <c r="D18" s="27">
        <v>74.3</v>
      </c>
      <c r="E18" s="27">
        <v>74.3</v>
      </c>
      <c r="F18" s="27">
        <v>74.3</v>
      </c>
    </row>
    <row r="19" spans="2:14" x14ac:dyDescent="0.25">
      <c r="B19" s="11" t="s">
        <v>115</v>
      </c>
      <c r="C19" s="14">
        <f>+C10</f>
        <v>66.301776869710977</v>
      </c>
      <c r="D19" s="14">
        <f t="shared" ref="D19" si="0">+D10</f>
        <v>66.301776869710977</v>
      </c>
      <c r="E19" s="14">
        <f>+E10</f>
        <v>68.886090689337138</v>
      </c>
      <c r="F19" s="14">
        <f>+F10</f>
        <v>68.886090689337138</v>
      </c>
    </row>
    <row r="20" spans="2:14" x14ac:dyDescent="0.25">
      <c r="B20" s="11" t="s">
        <v>116</v>
      </c>
      <c r="C20" s="14">
        <f t="shared" ref="C20:E21" si="1">+C11</f>
        <v>48.822645595153951</v>
      </c>
      <c r="D20" s="14">
        <f t="shared" si="1"/>
        <v>48.822645595153951</v>
      </c>
      <c r="E20" s="14">
        <f t="shared" si="1"/>
        <v>40.79405211653809</v>
      </c>
      <c r="F20" s="14">
        <f t="shared" ref="F20" si="2">+F11</f>
        <v>40.79405211653809</v>
      </c>
    </row>
    <row r="21" spans="2:14" x14ac:dyDescent="0.25">
      <c r="B21" s="11" t="s">
        <v>117</v>
      </c>
      <c r="C21" s="14">
        <f t="shared" si="1"/>
        <v>57.618568994683173</v>
      </c>
      <c r="D21" s="14">
        <f t="shared" si="1"/>
        <v>57.618568994683173</v>
      </c>
      <c r="E21" s="14">
        <f t="shared" si="1"/>
        <v>55.013165983086168</v>
      </c>
      <c r="F21" s="14">
        <f t="shared" ref="F21" si="3">+F12</f>
        <v>55.013165983086168</v>
      </c>
      <c r="I21" s="30"/>
      <c r="J21" s="30"/>
      <c r="K21" s="30"/>
      <c r="L21" s="30"/>
      <c r="M21" s="30"/>
      <c r="N21" s="9"/>
    </row>
    <row r="22" spans="2:14" x14ac:dyDescent="0.25">
      <c r="B22" s="15" t="s">
        <v>124</v>
      </c>
      <c r="C22" s="16">
        <f>1-ABS((C19/AVERAGE(C19:C20))-1)</f>
        <v>0.84817182227436128</v>
      </c>
      <c r="D22" s="16">
        <f t="shared" ref="D22:E22" si="4">1-ABS((D19/AVERAGE(D19:D20))-1)</f>
        <v>0.84817182227436128</v>
      </c>
      <c r="E22" s="16">
        <f t="shared" si="4"/>
        <v>0.74387306713741586</v>
      </c>
      <c r="F22" s="16">
        <f t="shared" ref="F22" si="5">1-ABS((F19/AVERAGE(F19:F20))-1)</f>
        <v>0.74387306713741586</v>
      </c>
      <c r="I22" s="11"/>
      <c r="J22" s="11"/>
      <c r="K22" s="11"/>
      <c r="L22" s="11"/>
      <c r="M22" s="11"/>
      <c r="N22" s="9"/>
    </row>
    <row r="23" spans="2:14" x14ac:dyDescent="0.25">
      <c r="B23" s="15" t="s">
        <v>394</v>
      </c>
      <c r="C23" s="16">
        <f>(C21/C18)^(1/2)</f>
        <v>0.88061651744858438</v>
      </c>
      <c r="D23" s="16">
        <f t="shared" ref="D23:E23" si="6">(D21/D18)^(1/2)</f>
        <v>0.88061651744858438</v>
      </c>
      <c r="E23" s="16">
        <f t="shared" si="6"/>
        <v>0.86047629915898882</v>
      </c>
      <c r="F23" s="16">
        <f t="shared" ref="F23" si="7">(F21/F18)^(1/2)</f>
        <v>0.86047629915898882</v>
      </c>
      <c r="I23" s="11"/>
      <c r="J23" s="9"/>
      <c r="K23" s="9"/>
      <c r="L23" s="9"/>
      <c r="M23" s="9"/>
      <c r="N23" s="9"/>
    </row>
    <row r="24" spans="2:14" x14ac:dyDescent="0.25">
      <c r="B24" s="17" t="s">
        <v>395</v>
      </c>
      <c r="C24" s="18">
        <f>1+(C23*C22)*99</f>
        <v>74.944497516597494</v>
      </c>
      <c r="D24" s="18">
        <f t="shared" ref="D24:E24" si="8">1+(D23*D22)*99</f>
        <v>74.944497516597494</v>
      </c>
      <c r="E24" s="18">
        <f t="shared" si="8"/>
        <v>64.368429241590519</v>
      </c>
      <c r="F24" s="18">
        <f t="shared" ref="F24" si="9">1+(F23*F22)*99</f>
        <v>64.368429241590519</v>
      </c>
    </row>
  </sheetData>
  <mergeCells count="2">
    <mergeCell ref="B14:E15"/>
    <mergeCell ref="B2:F2"/>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59999389629810485"/>
  </sheetPr>
  <dimension ref="B1:U28"/>
  <sheetViews>
    <sheetView showGridLines="0" zoomScale="130" zoomScaleNormal="130" zoomScalePageLayoutView="130" workbookViewId="0">
      <selection activeCell="B13" sqref="B13"/>
    </sheetView>
  </sheetViews>
  <sheetFormatPr baseColWidth="10" defaultColWidth="11.42578125" defaultRowHeight="11.25" x14ac:dyDescent="0.2"/>
  <cols>
    <col min="1" max="1" width="0.85546875" style="21" customWidth="1"/>
    <col min="2" max="2" width="46.140625" style="21" customWidth="1"/>
    <col min="3" max="7" width="8.85546875" style="21" customWidth="1"/>
    <col min="8" max="10" width="9" style="21" customWidth="1"/>
    <col min="11" max="11" width="9.28515625" style="21" customWidth="1"/>
    <col min="12" max="12" width="10" style="21" customWidth="1"/>
    <col min="13" max="14" width="9.42578125" style="21" customWidth="1"/>
    <col min="15" max="15" width="9.42578125" style="22" customWidth="1"/>
    <col min="16" max="16" width="7.85546875" style="22" customWidth="1"/>
    <col min="17" max="19" width="8.42578125" style="22" customWidth="1"/>
    <col min="20" max="20" width="5.7109375" style="22" customWidth="1"/>
    <col min="21" max="21" width="4.42578125" style="22" customWidth="1"/>
    <col min="22" max="23" width="8.42578125" style="21" customWidth="1"/>
    <col min="24" max="24" width="4" style="21" bestFit="1" customWidth="1"/>
    <col min="25" max="25" width="0.42578125" style="21" customWidth="1"/>
    <col min="26" max="27" width="7.7109375" style="21" customWidth="1"/>
    <col min="28" max="28" width="9.7109375" style="21" customWidth="1"/>
    <col min="29" max="29" width="7.85546875" style="21" bestFit="1" customWidth="1"/>
    <col min="30" max="30" width="8.7109375" style="21" bestFit="1" customWidth="1"/>
    <col min="31" max="31" width="7.42578125" style="21" customWidth="1"/>
    <col min="32" max="16384" width="11.42578125" style="21"/>
  </cols>
  <sheetData>
    <row r="1" spans="2:21" ht="69" customHeight="1" x14ac:dyDescent="0.2"/>
    <row r="2" spans="2:21" ht="15.75" customHeight="1" x14ac:dyDescent="0.2">
      <c r="B2" s="10" t="str">
        <f>+Indicadores!D9</f>
        <v>Duración de la vida laboral</v>
      </c>
      <c r="C2" s="10"/>
      <c r="D2" s="10"/>
    </row>
    <row r="4" spans="2:21" x14ac:dyDescent="0.2">
      <c r="C4" s="23"/>
      <c r="D4" s="23"/>
      <c r="E4" s="23"/>
      <c r="G4" s="22"/>
      <c r="H4" s="22"/>
      <c r="I4" s="22"/>
      <c r="J4" s="22"/>
      <c r="K4" s="22"/>
      <c r="L4" s="22"/>
      <c r="O4" s="21"/>
      <c r="P4" s="21"/>
      <c r="Q4" s="21"/>
      <c r="R4" s="21"/>
      <c r="S4" s="21"/>
      <c r="T4" s="21"/>
      <c r="U4" s="21"/>
    </row>
    <row r="5" spans="2:21" s="6" customFormat="1" ht="12.75" customHeight="1" x14ac:dyDescent="0.25">
      <c r="B5" s="12" t="s">
        <v>109</v>
      </c>
      <c r="C5" s="12">
        <v>2010</v>
      </c>
      <c r="D5" s="12">
        <v>2012</v>
      </c>
      <c r="E5" s="12">
        <v>2015</v>
      </c>
      <c r="F5" s="12">
        <v>2017</v>
      </c>
    </row>
    <row r="6" spans="2:21" s="6" customFormat="1" ht="12.75" customHeight="1" x14ac:dyDescent="0.25">
      <c r="B6" s="13" t="s">
        <v>391</v>
      </c>
      <c r="C6" s="13">
        <v>2012</v>
      </c>
      <c r="D6" s="13">
        <v>2012</v>
      </c>
      <c r="E6" s="13">
        <v>2016</v>
      </c>
      <c r="F6" s="13">
        <v>2017</v>
      </c>
    </row>
    <row r="7" spans="2:21" s="6" customFormat="1" ht="12.75" customHeight="1" x14ac:dyDescent="0.25">
      <c r="B7" s="13" t="s">
        <v>392</v>
      </c>
      <c r="C7" s="13">
        <v>2010</v>
      </c>
      <c r="D7" s="13">
        <v>2012</v>
      </c>
      <c r="E7" s="13">
        <v>2015</v>
      </c>
      <c r="F7" s="13">
        <v>2017</v>
      </c>
      <c r="H7" s="188"/>
      <c r="I7" s="188"/>
      <c r="J7" s="188"/>
      <c r="K7" s="188"/>
      <c r="L7" s="188"/>
    </row>
    <row r="8" spans="2:21" s="6" customFormat="1" ht="12.75" customHeight="1" x14ac:dyDescent="0.25">
      <c r="B8" s="224" t="s">
        <v>420</v>
      </c>
      <c r="C8" s="14">
        <v>32.108526641876168</v>
      </c>
      <c r="D8" s="14">
        <v>32.889674084216608</v>
      </c>
      <c r="E8" s="14">
        <v>32.767043397541094</v>
      </c>
      <c r="F8" s="14">
        <v>33.609536804897502</v>
      </c>
      <c r="H8" s="58"/>
      <c r="I8" s="58"/>
      <c r="J8" s="58"/>
      <c r="K8" s="58"/>
      <c r="L8" s="188"/>
    </row>
    <row r="9" spans="2:21" s="6" customFormat="1" ht="12.75" customHeight="1" x14ac:dyDescent="0.25">
      <c r="B9" s="224" t="s">
        <v>421</v>
      </c>
      <c r="C9" s="14">
        <v>37.455263531209859</v>
      </c>
      <c r="D9" s="14">
        <v>37.30280424527519</v>
      </c>
      <c r="E9" s="14">
        <v>36.716536187580211</v>
      </c>
      <c r="F9" s="14">
        <v>37.945067796047134</v>
      </c>
      <c r="H9" s="58"/>
      <c r="I9" s="58"/>
      <c r="J9" s="58"/>
      <c r="K9" s="58"/>
      <c r="L9" s="188"/>
    </row>
    <row r="10" spans="2:21" s="6" customFormat="1" ht="12.75" customHeight="1" thickBot="1" x14ac:dyDescent="0.3">
      <c r="B10" s="225" t="s">
        <v>422</v>
      </c>
      <c r="C10" s="81">
        <v>34.775165017407943</v>
      </c>
      <c r="D10" s="81">
        <v>35.081401493356054</v>
      </c>
      <c r="E10" s="81">
        <v>34.717598448916483</v>
      </c>
      <c r="F10" s="81">
        <v>35.745050739705327</v>
      </c>
      <c r="H10" s="58"/>
      <c r="I10" s="58"/>
      <c r="J10" s="58"/>
      <c r="K10" s="58"/>
      <c r="L10" s="188"/>
    </row>
    <row r="11" spans="2:21" s="6" customFormat="1" ht="12.75" customHeight="1" x14ac:dyDescent="0.25">
      <c r="B11" s="19" t="s">
        <v>393</v>
      </c>
      <c r="H11" s="188"/>
      <c r="I11" s="188"/>
      <c r="J11" s="188"/>
      <c r="K11" s="188"/>
      <c r="L11" s="188"/>
    </row>
    <row r="12" spans="2:21" s="6" customFormat="1" ht="12.75" customHeight="1" x14ac:dyDescent="0.25">
      <c r="B12" s="19" t="s">
        <v>321</v>
      </c>
    </row>
    <row r="13" spans="2:21" s="6" customFormat="1" ht="12.75" customHeight="1" x14ac:dyDescent="0.25">
      <c r="B13" s="19" t="s">
        <v>350</v>
      </c>
    </row>
    <row r="14" spans="2:21" s="6" customFormat="1" ht="12.75" customHeight="1" x14ac:dyDescent="0.25"/>
    <row r="15" spans="2:21" s="6" customFormat="1" ht="12.75" customHeight="1" x14ac:dyDescent="0.25"/>
    <row r="16" spans="2:21" s="6" customFormat="1" ht="12.75" customHeight="1" x14ac:dyDescent="0.25"/>
    <row r="17" spans="2:21" s="6" customFormat="1" ht="12.75" customHeight="1" x14ac:dyDescent="0.25"/>
    <row r="18" spans="2:21" s="6" customFormat="1" ht="12.75" customHeight="1" x14ac:dyDescent="0.25">
      <c r="B18" s="19"/>
      <c r="C18" s="8"/>
      <c r="D18" s="8"/>
      <c r="E18" s="8"/>
    </row>
    <row r="19" spans="2:21" s="6" customFormat="1" ht="16.5" customHeight="1" x14ac:dyDescent="0.25">
      <c r="B19" s="19"/>
      <c r="C19" s="8"/>
      <c r="D19" s="8"/>
      <c r="E19" s="8"/>
    </row>
    <row r="20" spans="2:21" x14ac:dyDescent="0.2">
      <c r="G20" s="22"/>
      <c r="H20" s="22"/>
      <c r="I20" s="22"/>
      <c r="J20" s="22"/>
      <c r="K20" s="22"/>
      <c r="L20" s="22"/>
      <c r="O20" s="21"/>
      <c r="P20" s="21"/>
      <c r="Q20" s="21"/>
      <c r="R20" s="21"/>
      <c r="S20" s="21"/>
      <c r="T20" s="21"/>
      <c r="U20" s="21"/>
    </row>
    <row r="21" spans="2:21" ht="12" x14ac:dyDescent="0.2">
      <c r="B21" s="12" t="s">
        <v>292</v>
      </c>
      <c r="C21" s="12">
        <v>2010</v>
      </c>
      <c r="D21" s="12">
        <v>2012</v>
      </c>
      <c r="E21" s="12">
        <v>2015</v>
      </c>
      <c r="F21" s="12">
        <v>2017</v>
      </c>
      <c r="G21" s="22"/>
      <c r="H21" s="22"/>
      <c r="I21" s="22"/>
      <c r="J21" s="22"/>
      <c r="K21" s="22"/>
      <c r="L21" s="22"/>
      <c r="O21" s="21"/>
      <c r="P21" s="21"/>
      <c r="Q21" s="21"/>
      <c r="R21" s="21"/>
      <c r="S21" s="21"/>
      <c r="T21" s="21"/>
      <c r="U21" s="21"/>
    </row>
    <row r="22" spans="2:21" ht="13.5" customHeight="1" x14ac:dyDescent="0.2">
      <c r="B22" s="62" t="s">
        <v>114</v>
      </c>
      <c r="C22" s="14">
        <v>41.2</v>
      </c>
      <c r="D22" s="14">
        <v>41.2</v>
      </c>
      <c r="E22" s="14">
        <v>41.2</v>
      </c>
      <c r="F22" s="14">
        <f>+E22</f>
        <v>41.2</v>
      </c>
    </row>
    <row r="23" spans="2:21" ht="13.5" customHeight="1" x14ac:dyDescent="0.2">
      <c r="B23" s="62" t="s">
        <v>115</v>
      </c>
      <c r="C23" s="14">
        <f t="shared" ref="C23:F25" si="0">+C8</f>
        <v>32.108526641876168</v>
      </c>
      <c r="D23" s="14">
        <f t="shared" si="0"/>
        <v>32.889674084216608</v>
      </c>
      <c r="E23" s="14">
        <f t="shared" si="0"/>
        <v>32.767043397541094</v>
      </c>
      <c r="F23" s="14">
        <f>+F8</f>
        <v>33.609536804897502</v>
      </c>
    </row>
    <row r="24" spans="2:21" ht="13.5" customHeight="1" x14ac:dyDescent="0.2">
      <c r="B24" s="62" t="s">
        <v>116</v>
      </c>
      <c r="C24" s="14">
        <f t="shared" si="0"/>
        <v>37.455263531209859</v>
      </c>
      <c r="D24" s="14">
        <f t="shared" si="0"/>
        <v>37.30280424527519</v>
      </c>
      <c r="E24" s="14">
        <f t="shared" si="0"/>
        <v>36.716536187580211</v>
      </c>
      <c r="F24" s="14">
        <f t="shared" si="0"/>
        <v>37.945067796047134</v>
      </c>
    </row>
    <row r="25" spans="2:21" ht="13.5" customHeight="1" x14ac:dyDescent="0.2">
      <c r="B25" s="62" t="s">
        <v>117</v>
      </c>
      <c r="C25" s="14">
        <f t="shared" si="0"/>
        <v>34.775165017407943</v>
      </c>
      <c r="D25" s="14">
        <f t="shared" si="0"/>
        <v>35.081401493356054</v>
      </c>
      <c r="E25" s="14">
        <f t="shared" si="0"/>
        <v>34.717598448916483</v>
      </c>
      <c r="F25" s="14">
        <f t="shared" si="0"/>
        <v>35.745050739705327</v>
      </c>
    </row>
    <row r="26" spans="2:21" ht="13.5" customHeight="1" x14ac:dyDescent="0.2">
      <c r="B26" s="15" t="s">
        <v>124</v>
      </c>
      <c r="C26" s="16">
        <f>1-ABS((C23/AVERAGE(C23:C24))-1)</f>
        <v>0.92313908031707093</v>
      </c>
      <c r="D26" s="16">
        <f>1-ABS((D23/AVERAGE(D23:D24))-1)</f>
        <v>0.93712816150552736</v>
      </c>
      <c r="E26" s="16">
        <f>1-ABS((E23/AVERAGE(E23:E24))-1)</f>
        <v>0.94315933615364811</v>
      </c>
      <c r="F26" s="16">
        <f>1-ABS((F23/AVERAGE(F23:F24))-1)</f>
        <v>0.93940947594737478</v>
      </c>
    </row>
    <row r="27" spans="2:21" ht="13.5" customHeight="1" x14ac:dyDescent="0.2">
      <c r="B27" s="15" t="s">
        <v>394</v>
      </c>
      <c r="C27" s="16">
        <f>(C25/C22)^(1/2)</f>
        <v>0.91872596748711977</v>
      </c>
      <c r="D27" s="16">
        <f>(D25/D22)^(1/2)</f>
        <v>0.92276233533269125</v>
      </c>
      <c r="E27" s="16">
        <f>(E25/E22)^(1/2)</f>
        <v>0.91796522620799692</v>
      </c>
      <c r="F27" s="16">
        <f>(F25/F22)^(1/2)</f>
        <v>0.93144957937876938</v>
      </c>
    </row>
    <row r="28" spans="2:21" x14ac:dyDescent="0.2">
      <c r="B28" s="17" t="s">
        <v>395</v>
      </c>
      <c r="C28" s="18">
        <f>1+(C27*C26)*99</f>
        <v>84.963072624257634</v>
      </c>
      <c r="D28" s="18">
        <f t="shared" ref="D28" si="1">1+(D27*D26)*99</f>
        <v>86.609910510870321</v>
      </c>
      <c r="E28" s="18">
        <f>1+(E27*E26)*99</f>
        <v>86.712959862884304</v>
      </c>
      <c r="F28" s="18">
        <f>1+(F27*F26)*99</f>
        <v>87.626243562325627</v>
      </c>
    </row>
  </sheetData>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tint="0.59999389629810485"/>
  </sheetPr>
  <dimension ref="A1:P28"/>
  <sheetViews>
    <sheetView showGridLines="0" workbookViewId="0">
      <selection activeCell="C17" sqref="C17:F17"/>
    </sheetView>
  </sheetViews>
  <sheetFormatPr baseColWidth="10" defaultColWidth="11.42578125" defaultRowHeight="15.75" x14ac:dyDescent="0.25"/>
  <cols>
    <col min="1" max="1" width="0.85546875" style="6" customWidth="1"/>
    <col min="2" max="2" width="78.42578125" style="6" customWidth="1"/>
    <col min="3" max="6" width="10.42578125" style="6" customWidth="1"/>
    <col min="7" max="8" width="2.42578125" style="6" customWidth="1"/>
    <col min="9" max="9" width="4.42578125" style="6" customWidth="1"/>
    <col min="10" max="13" width="11.42578125" style="6"/>
    <col min="14" max="14" width="8.140625" style="6" customWidth="1"/>
    <col min="15" max="15" width="8" style="6" customWidth="1"/>
    <col min="16" max="16384" width="11.42578125" style="6"/>
  </cols>
  <sheetData>
    <row r="1" spans="1:13" ht="69" customHeight="1" x14ac:dyDescent="0.25">
      <c r="A1" s="6" t="s">
        <v>144</v>
      </c>
    </row>
    <row r="2" spans="1:13" x14ac:dyDescent="0.25">
      <c r="B2" s="367" t="str">
        <f>+Indicadores!D61</f>
        <v>Población que hace ejercicio o consume frutas y verduras</v>
      </c>
      <c r="C2" s="367"/>
      <c r="D2" s="367"/>
      <c r="E2" s="367"/>
      <c r="J2" s="29" t="s">
        <v>183</v>
      </c>
      <c r="K2" s="33"/>
      <c r="L2" s="33"/>
      <c r="M2" s="33"/>
    </row>
    <row r="3" spans="1:13" x14ac:dyDescent="0.25">
      <c r="J3" s="30"/>
    </row>
    <row r="4" spans="1:13" x14ac:dyDescent="0.25">
      <c r="J4" s="29" t="s">
        <v>175</v>
      </c>
    </row>
    <row r="5" spans="1:13" ht="12.75" customHeight="1" x14ac:dyDescent="0.25">
      <c r="B5" s="12" t="s">
        <v>109</v>
      </c>
      <c r="C5" s="12">
        <v>2010</v>
      </c>
      <c r="D5" s="12">
        <v>2012</v>
      </c>
      <c r="E5" s="12">
        <v>2015</v>
      </c>
      <c r="F5" s="12">
        <v>2017</v>
      </c>
    </row>
    <row r="6" spans="1:13" ht="12.75" customHeight="1" x14ac:dyDescent="0.25">
      <c r="B6" s="13" t="s">
        <v>288</v>
      </c>
      <c r="C6" s="13">
        <v>2017</v>
      </c>
      <c r="D6" s="13">
        <v>2017</v>
      </c>
      <c r="E6" s="13">
        <v>2017</v>
      </c>
      <c r="F6" s="13">
        <v>2017</v>
      </c>
    </row>
    <row r="7" spans="1:13" ht="12.75" customHeight="1" x14ac:dyDescent="0.25">
      <c r="B7" s="11" t="s">
        <v>326</v>
      </c>
      <c r="C7" s="25">
        <v>135369</v>
      </c>
      <c r="D7" s="25">
        <v>135369</v>
      </c>
      <c r="E7" s="25">
        <v>135369</v>
      </c>
      <c r="F7" s="25">
        <v>135369</v>
      </c>
    </row>
    <row r="8" spans="1:13" ht="12.75" customHeight="1" x14ac:dyDescent="0.25">
      <c r="B8" s="11" t="s">
        <v>327</v>
      </c>
      <c r="C8" s="25">
        <v>120107</v>
      </c>
      <c r="D8" s="25">
        <v>120107</v>
      </c>
      <c r="E8" s="25">
        <v>120107</v>
      </c>
      <c r="F8" s="25">
        <v>120107</v>
      </c>
    </row>
    <row r="9" spans="1:13" ht="12.75" customHeight="1" x14ac:dyDescent="0.25">
      <c r="B9" s="11" t="s">
        <v>328</v>
      </c>
      <c r="C9" s="25">
        <v>255476.77925999937</v>
      </c>
      <c r="D9" s="25">
        <v>255476.77925999937</v>
      </c>
      <c r="E9" s="25">
        <v>255476.77925999937</v>
      </c>
      <c r="F9" s="25">
        <v>255476.77925999937</v>
      </c>
    </row>
    <row r="10" spans="1:13" ht="12.75" customHeight="1" x14ac:dyDescent="0.25">
      <c r="B10" s="64" t="s">
        <v>296</v>
      </c>
      <c r="C10" s="14">
        <v>49.834040909474872</v>
      </c>
      <c r="D10" s="14">
        <v>49.834040909474872</v>
      </c>
      <c r="E10" s="14">
        <v>49.834040909474872</v>
      </c>
      <c r="F10" s="14">
        <v>49.834040909474872</v>
      </c>
    </row>
    <row r="11" spans="1:13" ht="12.75" customHeight="1" x14ac:dyDescent="0.25">
      <c r="B11" s="64" t="s">
        <v>297</v>
      </c>
      <c r="C11" s="14">
        <v>45.318936107738267</v>
      </c>
      <c r="D11" s="14">
        <v>45.318936107738267</v>
      </c>
      <c r="E11" s="14">
        <v>45.318936107738267</v>
      </c>
      <c r="F11" s="14">
        <v>45.318936107738267</v>
      </c>
    </row>
    <row r="12" spans="1:13" ht="12.75" customHeight="1" thickBot="1" x14ac:dyDescent="0.3">
      <c r="B12" s="66" t="s">
        <v>298</v>
      </c>
      <c r="C12" s="86">
        <v>47.60445441232585</v>
      </c>
      <c r="D12" s="86">
        <v>47.60445441232585</v>
      </c>
      <c r="E12" s="86">
        <v>47.60445441232585</v>
      </c>
      <c r="F12" s="86">
        <v>47.60445441232585</v>
      </c>
    </row>
    <row r="13" spans="1:13" ht="12.75" customHeight="1" x14ac:dyDescent="0.25">
      <c r="B13" s="19" t="s">
        <v>329</v>
      </c>
      <c r="C13" s="8"/>
      <c r="D13" s="8"/>
      <c r="E13" s="8"/>
      <c r="F13" s="8"/>
    </row>
    <row r="14" spans="1:13" ht="12.75" customHeight="1" x14ac:dyDescent="0.25">
      <c r="B14" s="19"/>
      <c r="C14" s="8"/>
      <c r="D14" s="8"/>
      <c r="E14" s="8"/>
      <c r="F14" s="8"/>
    </row>
    <row r="15" spans="1:13" ht="24" customHeight="1" x14ac:dyDescent="0.25">
      <c r="B15" s="370"/>
      <c r="C15" s="370"/>
      <c r="D15" s="370"/>
      <c r="E15" s="370"/>
    </row>
    <row r="17" spans="2:16" x14ac:dyDescent="0.25">
      <c r="B17" s="12" t="s">
        <v>186</v>
      </c>
      <c r="C17" s="12">
        <v>2010</v>
      </c>
      <c r="D17" s="12">
        <v>2012</v>
      </c>
      <c r="E17" s="12">
        <v>2015</v>
      </c>
      <c r="F17" s="12">
        <v>2017</v>
      </c>
    </row>
    <row r="18" spans="2:16" x14ac:dyDescent="0.25">
      <c r="B18" s="11" t="s">
        <v>114</v>
      </c>
      <c r="C18" s="27">
        <v>63.6</v>
      </c>
      <c r="D18" s="27">
        <v>63.6</v>
      </c>
      <c r="E18" s="27">
        <v>63.6</v>
      </c>
      <c r="F18" s="27">
        <v>63.6</v>
      </c>
    </row>
    <row r="19" spans="2:16" x14ac:dyDescent="0.25">
      <c r="B19" s="11" t="s">
        <v>115</v>
      </c>
      <c r="C19" s="14">
        <f>+C10</f>
        <v>49.834040909474872</v>
      </c>
      <c r="D19" s="14">
        <f t="shared" ref="D19" si="0">+D10</f>
        <v>49.834040909474872</v>
      </c>
      <c r="E19" s="14">
        <f>+E10</f>
        <v>49.834040909474872</v>
      </c>
      <c r="F19" s="14">
        <f>+F10</f>
        <v>49.834040909474872</v>
      </c>
    </row>
    <row r="20" spans="2:16" x14ac:dyDescent="0.25">
      <c r="B20" s="11" t="s">
        <v>116</v>
      </c>
      <c r="C20" s="14">
        <f t="shared" ref="C20:E21" si="1">+C11</f>
        <v>45.318936107738267</v>
      </c>
      <c r="D20" s="14">
        <f t="shared" si="1"/>
        <v>45.318936107738267</v>
      </c>
      <c r="E20" s="14">
        <f t="shared" si="1"/>
        <v>45.318936107738267</v>
      </c>
      <c r="F20" s="14">
        <f t="shared" ref="F20" si="2">+F11</f>
        <v>45.318936107738267</v>
      </c>
    </row>
    <row r="21" spans="2:16" x14ac:dyDescent="0.25">
      <c r="B21" s="11" t="s">
        <v>117</v>
      </c>
      <c r="C21" s="14">
        <f t="shared" si="1"/>
        <v>47.60445441232585</v>
      </c>
      <c r="D21" s="14">
        <f t="shared" si="1"/>
        <v>47.60445441232585</v>
      </c>
      <c r="E21" s="14">
        <f t="shared" si="1"/>
        <v>47.60445441232585</v>
      </c>
      <c r="F21" s="14">
        <f t="shared" ref="F21" si="3">+F12</f>
        <v>47.60445441232585</v>
      </c>
      <c r="J21" s="30"/>
      <c r="K21" s="9"/>
      <c r="L21" s="9"/>
      <c r="M21" s="9"/>
      <c r="N21" s="9"/>
      <c r="O21" s="9"/>
      <c r="P21" s="9"/>
    </row>
    <row r="22" spans="2:16" x14ac:dyDescent="0.25">
      <c r="B22" s="15" t="s">
        <v>124</v>
      </c>
      <c r="C22" s="16">
        <f>1-ABS((C19/AVERAGE(C19:C20))-1)</f>
        <v>0.9525489906540725</v>
      </c>
      <c r="D22" s="16">
        <f t="shared" ref="D22:E22" si="4">1-ABS((D19/AVERAGE(D19:D20))-1)</f>
        <v>0.9525489906540725</v>
      </c>
      <c r="E22" s="16">
        <f t="shared" si="4"/>
        <v>0.9525489906540725</v>
      </c>
      <c r="F22" s="16">
        <f t="shared" ref="F22" si="5">1-ABS((F19/AVERAGE(F19:F20))-1)</f>
        <v>0.9525489906540725</v>
      </c>
      <c r="J22" s="11"/>
      <c r="K22" s="9"/>
      <c r="L22" s="9"/>
      <c r="M22" s="9"/>
      <c r="N22" s="9"/>
      <c r="O22" s="9"/>
      <c r="P22" s="9"/>
    </row>
    <row r="23" spans="2:16" x14ac:dyDescent="0.25">
      <c r="B23" s="15" t="s">
        <v>394</v>
      </c>
      <c r="C23" s="16">
        <f>(C21/C18)^(1/2)</f>
        <v>0.86515762198897983</v>
      </c>
      <c r="D23" s="16">
        <f t="shared" ref="D23:E23" si="6">(D21/D18)^(1/2)</f>
        <v>0.86515762198897983</v>
      </c>
      <c r="E23" s="16">
        <f t="shared" si="6"/>
        <v>0.86515762198897983</v>
      </c>
      <c r="F23" s="16">
        <f t="shared" ref="F23" si="7">(F21/F18)^(1/2)</f>
        <v>0.86515762198897983</v>
      </c>
      <c r="J23" s="11"/>
      <c r="K23" s="9"/>
      <c r="L23" s="9"/>
      <c r="M23" s="9"/>
      <c r="N23" s="9"/>
      <c r="O23" s="9"/>
      <c r="P23" s="9"/>
    </row>
    <row r="24" spans="2:16" x14ac:dyDescent="0.25">
      <c r="B24" s="17" t="s">
        <v>395</v>
      </c>
      <c r="C24" s="18">
        <f>1+(C23*C22)*99</f>
        <v>82.586396938645748</v>
      </c>
      <c r="D24" s="18">
        <f t="shared" ref="D24:E24" si="8">1+(D23*D22)*99</f>
        <v>82.586396938645748</v>
      </c>
      <c r="E24" s="18">
        <f t="shared" si="8"/>
        <v>82.586396938645748</v>
      </c>
      <c r="F24" s="18">
        <f t="shared" ref="F24" si="9">1+(F23*F22)*99</f>
        <v>82.586396938645748</v>
      </c>
      <c r="J24" s="9"/>
      <c r="K24" s="9"/>
      <c r="L24" s="9"/>
      <c r="M24" s="9"/>
      <c r="N24" s="9"/>
      <c r="O24" s="9"/>
      <c r="P24" s="9"/>
    </row>
    <row r="27" spans="2:16" x14ac:dyDescent="0.25">
      <c r="C27" s="68"/>
      <c r="D27" s="68"/>
      <c r="E27" s="68"/>
      <c r="F27" s="68"/>
      <c r="G27" s="68"/>
    </row>
    <row r="28" spans="2:16" x14ac:dyDescent="0.25">
      <c r="C28" s="68"/>
      <c r="D28" s="68"/>
      <c r="E28" s="68"/>
      <c r="F28" s="68"/>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6" tint="0.59999389629810485"/>
  </sheetPr>
  <dimension ref="A1:T36"/>
  <sheetViews>
    <sheetView showGridLines="0" workbookViewId="0">
      <selection activeCell="J25" sqref="J25"/>
    </sheetView>
  </sheetViews>
  <sheetFormatPr baseColWidth="10" defaultColWidth="11.42578125" defaultRowHeight="15.75" x14ac:dyDescent="0.25"/>
  <cols>
    <col min="1" max="1" width="0.85546875" style="6" customWidth="1"/>
    <col min="2" max="2" width="66.42578125" style="6" customWidth="1"/>
    <col min="3" max="6" width="10.42578125" style="6" customWidth="1"/>
    <col min="7" max="8" width="2.42578125" style="6" customWidth="1"/>
    <col min="9" max="13" width="11.42578125" style="6"/>
    <col min="14" max="14" width="8.140625" style="6" customWidth="1"/>
    <col min="15" max="15" width="8" style="6" customWidth="1"/>
    <col min="16" max="16384" width="11.42578125" style="6"/>
  </cols>
  <sheetData>
    <row r="1" spans="1:20" ht="69" customHeight="1" x14ac:dyDescent="0.25">
      <c r="A1" s="6" t="s">
        <v>144</v>
      </c>
    </row>
    <row r="2" spans="1:20" x14ac:dyDescent="0.25">
      <c r="B2" s="367" t="str">
        <f>+Indicadores!D63</f>
        <v>Población sin necesidades insatisfechas de atención médica</v>
      </c>
      <c r="C2" s="367"/>
      <c r="D2" s="367"/>
      <c r="E2" s="367"/>
      <c r="F2" s="200"/>
      <c r="J2" s="29" t="s">
        <v>183</v>
      </c>
      <c r="K2" s="33"/>
      <c r="L2" s="33"/>
      <c r="M2" s="33"/>
    </row>
    <row r="3" spans="1:20" x14ac:dyDescent="0.25">
      <c r="J3" s="30"/>
    </row>
    <row r="4" spans="1:20" x14ac:dyDescent="0.25">
      <c r="J4" s="29" t="s">
        <v>175</v>
      </c>
    </row>
    <row r="5" spans="1:20" ht="12.75" customHeight="1" x14ac:dyDescent="0.25">
      <c r="B5" s="12" t="s">
        <v>109</v>
      </c>
      <c r="C5" s="12">
        <v>2010</v>
      </c>
      <c r="D5" s="12">
        <v>2012</v>
      </c>
      <c r="E5" s="12">
        <v>2015</v>
      </c>
      <c r="F5" s="12">
        <v>2017</v>
      </c>
    </row>
    <row r="6" spans="1:20" ht="12.75" customHeight="1" x14ac:dyDescent="0.25">
      <c r="B6" s="13" t="s">
        <v>288</v>
      </c>
      <c r="C6" s="13">
        <v>2017</v>
      </c>
      <c r="D6" s="13">
        <v>2017</v>
      </c>
      <c r="E6" s="13">
        <v>2017</v>
      </c>
      <c r="F6" s="13">
        <v>2017</v>
      </c>
    </row>
    <row r="7" spans="1:20" ht="12.75" customHeight="1" x14ac:dyDescent="0.25">
      <c r="B7" s="89" t="s">
        <v>330</v>
      </c>
      <c r="C7" s="107">
        <v>211223.11074999924</v>
      </c>
      <c r="D7" s="107">
        <v>211223.11074999924</v>
      </c>
      <c r="E7" s="107">
        <v>211223.110749999</v>
      </c>
      <c r="F7" s="107">
        <v>211223.110749999</v>
      </c>
    </row>
    <row r="8" spans="1:20" ht="12.75" customHeight="1" x14ac:dyDescent="0.25">
      <c r="B8" s="89" t="s">
        <v>332</v>
      </c>
      <c r="C8" s="107">
        <v>194231.37921999983</v>
      </c>
      <c r="D8" s="107">
        <v>194231.37921999983</v>
      </c>
      <c r="E8" s="107">
        <v>194231.37922</v>
      </c>
      <c r="F8" s="107">
        <v>194231.37922</v>
      </c>
    </row>
    <row r="9" spans="1:20" ht="12.75" customHeight="1" x14ac:dyDescent="0.25">
      <c r="B9" s="89" t="s">
        <v>331</v>
      </c>
      <c r="C9" s="107">
        <v>405454.48996999819</v>
      </c>
      <c r="D9" s="107">
        <v>405454.48996999819</v>
      </c>
      <c r="E9" s="107">
        <v>405454.48996999802</v>
      </c>
      <c r="F9" s="107">
        <v>405454.48996999802</v>
      </c>
    </row>
    <row r="10" spans="1:20" ht="12.75" customHeight="1" x14ac:dyDescent="0.25">
      <c r="B10" s="64" t="s">
        <v>296</v>
      </c>
      <c r="C10" s="14">
        <v>93.671543971268761</v>
      </c>
      <c r="D10" s="14">
        <v>93.671543971268761</v>
      </c>
      <c r="E10" s="14">
        <v>93.671543971268747</v>
      </c>
      <c r="F10" s="14">
        <v>93.671543971268747</v>
      </c>
    </row>
    <row r="11" spans="1:20" ht="12.75" customHeight="1" x14ac:dyDescent="0.25">
      <c r="B11" s="64" t="s">
        <v>297</v>
      </c>
      <c r="C11" s="14">
        <v>95.186649987643463</v>
      </c>
      <c r="D11" s="14">
        <v>95.186649987643463</v>
      </c>
      <c r="E11" s="14">
        <v>95.186649987643477</v>
      </c>
      <c r="F11" s="14">
        <v>95.186649987643477</v>
      </c>
    </row>
    <row r="12" spans="1:20" ht="12.75" customHeight="1" thickBot="1" x14ac:dyDescent="0.3">
      <c r="B12" s="66" t="s">
        <v>298</v>
      </c>
      <c r="C12" s="86">
        <v>94.39128483025236</v>
      </c>
      <c r="D12" s="86">
        <v>94.39128483025236</v>
      </c>
      <c r="E12" s="86">
        <v>94.39128483025236</v>
      </c>
      <c r="F12" s="86">
        <v>94.39128483025236</v>
      </c>
    </row>
    <row r="13" spans="1:20" ht="12.75" customHeight="1" x14ac:dyDescent="0.25">
      <c r="B13" s="19" t="s">
        <v>329</v>
      </c>
      <c r="C13" s="8"/>
      <c r="D13" s="8"/>
      <c r="E13" s="8"/>
      <c r="F13" s="8"/>
    </row>
    <row r="14" spans="1:20" ht="12.75" customHeight="1" x14ac:dyDescent="0.25">
      <c r="B14" s="19"/>
      <c r="C14" s="8"/>
      <c r="D14" s="8"/>
      <c r="E14" s="8"/>
      <c r="F14" s="8"/>
    </row>
    <row r="15" spans="1:20" ht="24" customHeight="1" x14ac:dyDescent="0.25">
      <c r="B15" s="370"/>
      <c r="C15" s="370"/>
      <c r="D15" s="370"/>
      <c r="E15" s="370"/>
      <c r="F15" s="201"/>
    </row>
    <row r="16" spans="1:20" x14ac:dyDescent="0.25">
      <c r="J16" s="9"/>
      <c r="K16" s="9"/>
      <c r="L16" s="9"/>
      <c r="M16" s="9"/>
      <c r="N16" s="9"/>
      <c r="O16" s="9"/>
      <c r="P16" s="9"/>
      <c r="Q16" s="9"/>
      <c r="R16" s="9"/>
      <c r="S16" s="9"/>
      <c r="T16" s="9"/>
    </row>
    <row r="17" spans="2:20" x14ac:dyDescent="0.25">
      <c r="B17" s="12" t="s">
        <v>198</v>
      </c>
      <c r="C17" s="12">
        <v>2010</v>
      </c>
      <c r="D17" s="12">
        <v>2012</v>
      </c>
      <c r="E17" s="12">
        <v>2015</v>
      </c>
      <c r="F17" s="12">
        <v>2017</v>
      </c>
      <c r="J17" s="35"/>
      <c r="K17" s="36"/>
      <c r="L17" s="36"/>
      <c r="M17" s="36"/>
      <c r="N17" s="37"/>
      <c r="O17" s="37"/>
      <c r="P17" s="9"/>
      <c r="Q17" s="9"/>
      <c r="R17" s="9"/>
      <c r="S17" s="9"/>
      <c r="T17" s="9"/>
    </row>
    <row r="18" spans="2:20" x14ac:dyDescent="0.25">
      <c r="B18" s="11" t="s">
        <v>114</v>
      </c>
      <c r="C18" s="27">
        <v>99.7</v>
      </c>
      <c r="D18" s="27">
        <v>99.7</v>
      </c>
      <c r="E18" s="27">
        <v>99.7</v>
      </c>
      <c r="F18" s="27">
        <v>99.7</v>
      </c>
      <c r="J18" s="38"/>
      <c r="K18" s="39"/>
      <c r="L18" s="39"/>
      <c r="M18" s="39"/>
      <c r="N18" s="37"/>
      <c r="O18" s="37"/>
      <c r="P18" s="9"/>
      <c r="Q18" s="9"/>
      <c r="R18" s="9"/>
      <c r="S18" s="9"/>
      <c r="T18" s="9"/>
    </row>
    <row r="19" spans="2:20" x14ac:dyDescent="0.25">
      <c r="B19" s="11" t="s">
        <v>115</v>
      </c>
      <c r="C19" s="14">
        <f>+C10</f>
        <v>93.671543971268761</v>
      </c>
      <c r="D19" s="14">
        <f t="shared" ref="D19" si="0">+D10</f>
        <v>93.671543971268761</v>
      </c>
      <c r="E19" s="14">
        <f>+E10</f>
        <v>93.671543971268747</v>
      </c>
      <c r="F19" s="14">
        <f>+F10</f>
        <v>93.671543971268747</v>
      </c>
      <c r="J19" s="38"/>
      <c r="K19" s="39"/>
      <c r="L19" s="39"/>
      <c r="M19" s="39"/>
      <c r="N19" s="37"/>
      <c r="O19" s="37"/>
      <c r="P19" s="9"/>
      <c r="Q19" s="9"/>
      <c r="R19" s="9"/>
      <c r="S19" s="9"/>
      <c r="T19" s="9"/>
    </row>
    <row r="20" spans="2:20" x14ac:dyDescent="0.25">
      <c r="B20" s="11" t="s">
        <v>116</v>
      </c>
      <c r="C20" s="14">
        <f>+C11</f>
        <v>95.186649987643463</v>
      </c>
      <c r="D20" s="14">
        <f t="shared" ref="D20:E20" si="1">+D11</f>
        <v>95.186649987643463</v>
      </c>
      <c r="E20" s="14">
        <f t="shared" si="1"/>
        <v>95.186649987643477</v>
      </c>
      <c r="F20" s="14">
        <f t="shared" ref="F20" si="2">+F11</f>
        <v>95.186649987643477</v>
      </c>
      <c r="J20" s="38"/>
      <c r="K20" s="39"/>
      <c r="L20" s="39"/>
      <c r="M20" s="39"/>
      <c r="N20" s="37"/>
      <c r="O20" s="37"/>
      <c r="P20" s="9"/>
      <c r="Q20" s="9"/>
      <c r="R20" s="9"/>
      <c r="S20" s="9"/>
      <c r="T20" s="9"/>
    </row>
    <row r="21" spans="2:20" x14ac:dyDescent="0.25">
      <c r="B21" s="11" t="s">
        <v>142</v>
      </c>
      <c r="C21" s="14">
        <v>98.8</v>
      </c>
      <c r="D21" s="14">
        <v>98.8</v>
      </c>
      <c r="E21" s="14">
        <v>98.8</v>
      </c>
      <c r="F21" s="14">
        <v>98.8</v>
      </c>
      <c r="J21" s="37"/>
      <c r="K21" s="40"/>
      <c r="L21" s="40"/>
      <c r="M21" s="40"/>
      <c r="N21" s="37"/>
      <c r="O21" s="37"/>
      <c r="P21" s="9"/>
      <c r="Q21" s="9"/>
      <c r="R21" s="9"/>
      <c r="S21" s="9"/>
      <c r="T21" s="9"/>
    </row>
    <row r="22" spans="2:20" x14ac:dyDescent="0.25">
      <c r="B22" s="15" t="s">
        <v>124</v>
      </c>
      <c r="C22" s="16">
        <f>1-ABS((C19/AVERAGE(C19:C20))-1)</f>
        <v>0.99197754683228445</v>
      </c>
      <c r="D22" s="16">
        <f t="shared" ref="D22:E22" si="3">1-ABS((D19/AVERAGE(D19:D20))-1)</f>
        <v>0.99197754683228445</v>
      </c>
      <c r="E22" s="16">
        <f t="shared" si="3"/>
        <v>0.99197754683228423</v>
      </c>
      <c r="F22" s="16">
        <f t="shared" ref="F22" si="4">1-ABS((F19/AVERAGE(F19:F20))-1)</f>
        <v>0.99197754683228423</v>
      </c>
      <c r="J22" s="37"/>
      <c r="K22" s="40"/>
      <c r="L22" s="40"/>
      <c r="M22" s="40"/>
      <c r="N22" s="37"/>
      <c r="O22" s="37"/>
      <c r="P22" s="9"/>
      <c r="Q22" s="9"/>
      <c r="R22" s="9"/>
      <c r="S22" s="9"/>
      <c r="T22" s="9"/>
    </row>
    <row r="23" spans="2:20" x14ac:dyDescent="0.25">
      <c r="B23" s="15" t="s">
        <v>394</v>
      </c>
      <c r="C23" s="16">
        <f>(C21/C18)^(1/2)</f>
        <v>0.99547622711758854</v>
      </c>
      <c r="D23" s="16">
        <f t="shared" ref="D23:E23" si="5">(D21/D18)^(1/2)</f>
        <v>0.99547622711758854</v>
      </c>
      <c r="E23" s="16">
        <f t="shared" si="5"/>
        <v>0.99547622711758854</v>
      </c>
      <c r="F23" s="16">
        <f t="shared" ref="F23" si="6">(F21/F18)^(1/2)</f>
        <v>0.99547622711758854</v>
      </c>
      <c r="J23" s="41"/>
      <c r="K23" s="42"/>
      <c r="L23" s="42"/>
      <c r="M23" s="42"/>
      <c r="N23" s="37"/>
      <c r="O23" s="37"/>
      <c r="P23" s="9"/>
      <c r="Q23" s="9"/>
      <c r="R23" s="9"/>
      <c r="S23" s="9"/>
      <c r="T23" s="9"/>
    </row>
    <row r="24" spans="2:20" x14ac:dyDescent="0.25">
      <c r="B24" s="17" t="s">
        <v>395</v>
      </c>
      <c r="C24" s="18">
        <f>1+(C23*C22)*99</f>
        <v>98.761516504890395</v>
      </c>
      <c r="D24" s="18">
        <f t="shared" ref="D24:E24" si="7">1+(D23*D22)*99</f>
        <v>98.761516504890395</v>
      </c>
      <c r="E24" s="18">
        <f t="shared" si="7"/>
        <v>98.761516504890366</v>
      </c>
      <c r="F24" s="18">
        <f t="shared" ref="F24" si="8">1+(F23*F22)*99</f>
        <v>98.761516504890366</v>
      </c>
      <c r="J24" s="9"/>
      <c r="K24" s="9"/>
      <c r="L24" s="9"/>
      <c r="M24" s="9"/>
      <c r="N24" s="9"/>
      <c r="O24" s="9"/>
      <c r="P24" s="9"/>
      <c r="Q24" s="9"/>
      <c r="R24" s="9"/>
      <c r="S24" s="9"/>
      <c r="T24" s="9"/>
    </row>
    <row r="25" spans="2:20" x14ac:dyDescent="0.25">
      <c r="B25" s="19" t="s">
        <v>195</v>
      </c>
      <c r="J25" s="9"/>
      <c r="K25" s="9"/>
      <c r="L25" s="9"/>
      <c r="M25" s="9"/>
      <c r="N25" s="9"/>
      <c r="O25" s="9"/>
      <c r="P25" s="9"/>
      <c r="Q25" s="9"/>
      <c r="R25" s="9"/>
      <c r="S25" s="9"/>
      <c r="T25" s="9"/>
    </row>
    <row r="26" spans="2:20" x14ac:dyDescent="0.25">
      <c r="J26" s="9"/>
      <c r="K26" s="9"/>
      <c r="L26" s="9"/>
      <c r="M26" s="9"/>
      <c r="N26" s="9"/>
      <c r="O26" s="9"/>
      <c r="P26" s="9"/>
      <c r="Q26" s="9"/>
      <c r="R26" s="9"/>
      <c r="S26" s="9"/>
      <c r="T26" s="9"/>
    </row>
    <row r="27" spans="2:20" x14ac:dyDescent="0.25">
      <c r="J27" s="9"/>
      <c r="K27" s="9"/>
      <c r="L27" s="9"/>
      <c r="M27" s="9"/>
      <c r="N27" s="9"/>
      <c r="O27" s="9"/>
      <c r="P27" s="9"/>
      <c r="Q27" s="9"/>
      <c r="R27" s="9"/>
      <c r="S27" s="9"/>
      <c r="T27" s="9"/>
    </row>
    <row r="28" spans="2:20" x14ac:dyDescent="0.25">
      <c r="J28" s="9"/>
      <c r="K28" s="43"/>
      <c r="L28" s="43"/>
      <c r="M28" s="43"/>
      <c r="N28" s="9"/>
      <c r="O28" s="9"/>
      <c r="P28" s="9"/>
      <c r="Q28" s="9"/>
      <c r="R28" s="9"/>
      <c r="S28" s="9"/>
      <c r="T28" s="9"/>
    </row>
    <row r="29" spans="2:20" x14ac:dyDescent="0.25">
      <c r="J29" s="9"/>
      <c r="K29" s="43"/>
      <c r="L29" s="43"/>
      <c r="M29" s="43"/>
      <c r="N29" s="9"/>
      <c r="O29" s="9"/>
      <c r="P29" s="9"/>
      <c r="Q29" s="9"/>
      <c r="R29" s="9"/>
      <c r="S29" s="9"/>
      <c r="T29" s="9"/>
    </row>
    <row r="30" spans="2:20" x14ac:dyDescent="0.25">
      <c r="J30" s="9"/>
      <c r="K30" s="43"/>
      <c r="L30" s="43"/>
      <c r="M30" s="43"/>
      <c r="N30" s="9"/>
      <c r="O30" s="9"/>
      <c r="P30" s="9"/>
      <c r="Q30" s="9"/>
      <c r="R30" s="9"/>
      <c r="S30" s="9"/>
      <c r="T30" s="9"/>
    </row>
    <row r="31" spans="2:20" x14ac:dyDescent="0.25">
      <c r="J31" s="9"/>
      <c r="K31" s="9"/>
      <c r="L31" s="9"/>
      <c r="M31" s="9"/>
      <c r="N31" s="9"/>
      <c r="O31" s="9"/>
      <c r="P31" s="9"/>
      <c r="Q31" s="9"/>
      <c r="R31" s="9"/>
      <c r="S31" s="9"/>
      <c r="T31" s="9"/>
    </row>
    <row r="32" spans="2:20" x14ac:dyDescent="0.25">
      <c r="J32" s="9"/>
      <c r="K32" s="9"/>
      <c r="L32" s="9"/>
      <c r="M32" s="9"/>
      <c r="N32" s="9"/>
      <c r="O32" s="9"/>
      <c r="P32" s="9"/>
      <c r="Q32" s="9"/>
      <c r="R32" s="9"/>
      <c r="S32" s="9"/>
      <c r="T32" s="9"/>
    </row>
    <row r="33" spans="10:20" x14ac:dyDescent="0.25">
      <c r="J33" s="9"/>
      <c r="K33" s="9"/>
      <c r="L33" s="9"/>
      <c r="M33" s="9"/>
      <c r="N33" s="9"/>
      <c r="O33" s="9"/>
      <c r="P33" s="9"/>
      <c r="Q33" s="9"/>
      <c r="R33" s="9"/>
      <c r="S33" s="9"/>
      <c r="T33" s="9"/>
    </row>
    <row r="34" spans="10:20" x14ac:dyDescent="0.25">
      <c r="J34" s="9"/>
      <c r="K34" s="9"/>
      <c r="L34" s="9"/>
      <c r="M34" s="9"/>
      <c r="N34" s="9"/>
      <c r="O34" s="9"/>
      <c r="P34" s="9"/>
      <c r="Q34" s="9"/>
      <c r="R34" s="9"/>
      <c r="S34" s="9"/>
      <c r="T34" s="9"/>
    </row>
    <row r="35" spans="10:20" x14ac:dyDescent="0.25">
      <c r="J35" s="9"/>
      <c r="K35" s="9"/>
      <c r="L35" s="9"/>
      <c r="M35" s="9"/>
      <c r="N35" s="9"/>
      <c r="O35" s="9"/>
      <c r="P35" s="9"/>
      <c r="Q35" s="9"/>
      <c r="R35" s="9"/>
      <c r="S35" s="9"/>
      <c r="T35" s="9"/>
    </row>
    <row r="36" spans="10:20" x14ac:dyDescent="0.25">
      <c r="J36" s="9"/>
      <c r="K36" s="9"/>
      <c r="L36" s="9"/>
      <c r="M36" s="9"/>
      <c r="N36" s="9"/>
      <c r="O36" s="9"/>
      <c r="P36" s="9"/>
      <c r="Q36" s="9"/>
      <c r="R36" s="9"/>
      <c r="S36" s="9"/>
      <c r="T36" s="9"/>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6" tint="0.59999389629810485"/>
  </sheetPr>
  <dimension ref="A1:S36"/>
  <sheetViews>
    <sheetView showGridLines="0" workbookViewId="0">
      <selection activeCell="B17" sqref="B17"/>
    </sheetView>
  </sheetViews>
  <sheetFormatPr baseColWidth="10" defaultColWidth="11.42578125" defaultRowHeight="15.75" x14ac:dyDescent="0.25"/>
  <cols>
    <col min="1" max="1" width="0.85546875" style="6" customWidth="1"/>
    <col min="2" max="2" width="73.28515625" style="6" bestFit="1" customWidth="1"/>
    <col min="3" max="6" width="10.42578125" style="6" customWidth="1"/>
    <col min="7" max="7" width="2.42578125" style="6" customWidth="1"/>
    <col min="8" max="12" width="11.42578125" style="6"/>
    <col min="13" max="13" width="8.140625" style="6" customWidth="1"/>
    <col min="14" max="14" width="8" style="6" customWidth="1"/>
    <col min="15" max="16384" width="11.42578125" style="6"/>
  </cols>
  <sheetData>
    <row r="1" spans="1:19" ht="69" customHeight="1" x14ac:dyDescent="0.25">
      <c r="A1" s="6" t="s">
        <v>144</v>
      </c>
    </row>
    <row r="2" spans="1:19" x14ac:dyDescent="0.25">
      <c r="B2" s="367" t="str">
        <f>+Indicadores!D65</f>
        <v>Población sin necesidades insatisfechas de atención odontológica</v>
      </c>
      <c r="C2" s="367"/>
      <c r="D2" s="367"/>
      <c r="E2" s="367"/>
      <c r="I2" s="29" t="s">
        <v>183</v>
      </c>
      <c r="J2" s="33"/>
      <c r="K2" s="33"/>
      <c r="L2" s="33"/>
    </row>
    <row r="3" spans="1:19" x14ac:dyDescent="0.25">
      <c r="I3" s="30"/>
    </row>
    <row r="4" spans="1:19" x14ac:dyDescent="0.25">
      <c r="I4" s="29" t="s">
        <v>175</v>
      </c>
    </row>
    <row r="5" spans="1:19" ht="12.75" customHeight="1" x14ac:dyDescent="0.25">
      <c r="B5" s="12" t="s">
        <v>109</v>
      </c>
      <c r="C5" s="12">
        <v>2010</v>
      </c>
      <c r="D5" s="12">
        <v>2012</v>
      </c>
      <c r="E5" s="12">
        <v>2015</v>
      </c>
      <c r="F5" s="12">
        <v>2017</v>
      </c>
    </row>
    <row r="6" spans="1:19" ht="12.75" customHeight="1" x14ac:dyDescent="0.25">
      <c r="B6" s="13" t="s">
        <v>288</v>
      </c>
      <c r="C6" s="13">
        <v>2017</v>
      </c>
      <c r="D6" s="13">
        <v>2017</v>
      </c>
      <c r="E6" s="13">
        <v>2017</v>
      </c>
      <c r="F6" s="13">
        <v>2017</v>
      </c>
    </row>
    <row r="7" spans="1:19" ht="12.75" customHeight="1" x14ac:dyDescent="0.25">
      <c r="B7" s="89" t="s">
        <v>333</v>
      </c>
      <c r="C7" s="25">
        <v>108970.53905000022</v>
      </c>
      <c r="D7" s="25">
        <v>108970.53905000022</v>
      </c>
      <c r="E7" s="25">
        <v>108970.53905000022</v>
      </c>
      <c r="F7" s="25">
        <v>108970.53905000022</v>
      </c>
    </row>
    <row r="8" spans="1:19" ht="12.75" customHeight="1" x14ac:dyDescent="0.25">
      <c r="B8" s="89" t="s">
        <v>334</v>
      </c>
      <c r="C8" s="25">
        <v>91796.968520000053</v>
      </c>
      <c r="D8" s="25">
        <v>91796.968520000053</v>
      </c>
      <c r="E8" s="25">
        <v>91796.968520000053</v>
      </c>
      <c r="F8" s="25">
        <v>91796.968520000053</v>
      </c>
    </row>
    <row r="9" spans="1:19" ht="12.75" customHeight="1" x14ac:dyDescent="0.25">
      <c r="B9" s="89" t="s">
        <v>335</v>
      </c>
      <c r="C9" s="25">
        <v>200767.50756999926</v>
      </c>
      <c r="D9" s="25">
        <v>200767.50756999926</v>
      </c>
      <c r="E9" s="25">
        <v>200767.50756999926</v>
      </c>
      <c r="F9" s="25">
        <v>200767.50756999926</v>
      </c>
    </row>
    <row r="10" spans="1:19" ht="12.75" customHeight="1" x14ac:dyDescent="0.25">
      <c r="B10" s="65" t="s">
        <v>296</v>
      </c>
      <c r="C10" s="14">
        <v>90.009883759099381</v>
      </c>
      <c r="D10" s="14">
        <v>90.009883759099381</v>
      </c>
      <c r="E10" s="14">
        <v>90.009883759099381</v>
      </c>
      <c r="F10" s="14">
        <v>90.009883759099381</v>
      </c>
    </row>
    <row r="11" spans="1:19" ht="12.75" customHeight="1" x14ac:dyDescent="0.25">
      <c r="B11" s="64" t="s">
        <v>297</v>
      </c>
      <c r="C11" s="14">
        <v>90.071217185158574</v>
      </c>
      <c r="D11" s="14">
        <v>90.071217185158574</v>
      </c>
      <c r="E11" s="14">
        <v>90.071217185158574</v>
      </c>
      <c r="F11" s="14">
        <v>90.071217185158574</v>
      </c>
    </row>
    <row r="12" spans="1:19" ht="12.75" customHeight="1" thickBot="1" x14ac:dyDescent="0.3">
      <c r="B12" s="66" t="s">
        <v>298</v>
      </c>
      <c r="C12" s="86">
        <v>90.037916886049857</v>
      </c>
      <c r="D12" s="86">
        <v>90.037916886049857</v>
      </c>
      <c r="E12" s="86">
        <v>90.037916886049857</v>
      </c>
      <c r="F12" s="86">
        <v>90.037916886049857</v>
      </c>
    </row>
    <row r="13" spans="1:19" ht="12.75" customHeight="1" x14ac:dyDescent="0.25">
      <c r="B13" s="19" t="s">
        <v>329</v>
      </c>
      <c r="C13" s="8"/>
      <c r="D13" s="8"/>
      <c r="E13" s="8"/>
      <c r="F13" s="8"/>
    </row>
    <row r="14" spans="1:19" ht="12.75" customHeight="1" x14ac:dyDescent="0.25">
      <c r="B14" s="19"/>
      <c r="C14" s="8"/>
      <c r="D14" s="8"/>
      <c r="E14" s="8"/>
      <c r="F14" s="8"/>
    </row>
    <row r="15" spans="1:19" ht="24" customHeight="1" x14ac:dyDescent="0.25">
      <c r="B15" s="370"/>
      <c r="C15" s="370"/>
      <c r="D15" s="370"/>
      <c r="E15" s="370"/>
    </row>
    <row r="16" spans="1:19" x14ac:dyDescent="0.25">
      <c r="I16" s="9"/>
      <c r="J16" s="9"/>
      <c r="K16" s="9"/>
      <c r="L16" s="9"/>
      <c r="M16" s="9"/>
      <c r="N16" s="9"/>
      <c r="O16" s="9"/>
      <c r="P16" s="9"/>
      <c r="Q16" s="9"/>
      <c r="R16" s="9"/>
      <c r="S16" s="9"/>
    </row>
    <row r="17" spans="2:19" x14ac:dyDescent="0.25">
      <c r="B17" s="12" t="s">
        <v>197</v>
      </c>
      <c r="C17" s="12">
        <v>2010</v>
      </c>
      <c r="D17" s="12">
        <v>2012</v>
      </c>
      <c r="E17" s="12">
        <v>2015</v>
      </c>
      <c r="F17" s="12">
        <v>2017</v>
      </c>
      <c r="I17" s="9"/>
      <c r="J17"/>
      <c r="K17"/>
      <c r="L17"/>
      <c r="M17"/>
      <c r="N17"/>
      <c r="O17"/>
      <c r="P17"/>
      <c r="Q17" s="9"/>
      <c r="R17" s="9"/>
      <c r="S17" s="9"/>
    </row>
    <row r="18" spans="2:19" x14ac:dyDescent="0.25">
      <c r="B18" s="11" t="s">
        <v>114</v>
      </c>
      <c r="C18" s="27">
        <v>99.3</v>
      </c>
      <c r="D18" s="27">
        <v>99.3</v>
      </c>
      <c r="E18" s="27">
        <v>99.3</v>
      </c>
      <c r="F18" s="27">
        <v>99.3</v>
      </c>
      <c r="I18" s="9"/>
      <c r="J18"/>
      <c r="K18"/>
      <c r="L18"/>
      <c r="M18"/>
      <c r="N18"/>
      <c r="O18"/>
      <c r="P18"/>
      <c r="Q18" s="9"/>
      <c r="R18" s="9"/>
      <c r="S18" s="9"/>
    </row>
    <row r="19" spans="2:19" x14ac:dyDescent="0.25">
      <c r="B19" s="11" t="s">
        <v>115</v>
      </c>
      <c r="C19" s="14">
        <f>+C10</f>
        <v>90.009883759099381</v>
      </c>
      <c r="D19" s="14">
        <f t="shared" ref="D19:E20" si="0">+D10</f>
        <v>90.009883759099381</v>
      </c>
      <c r="E19" s="14">
        <f>+E10</f>
        <v>90.009883759099381</v>
      </c>
      <c r="F19" s="14">
        <f>+F10</f>
        <v>90.009883759099381</v>
      </c>
      <c r="I19" s="9"/>
      <c r="J19"/>
      <c r="K19"/>
      <c r="L19"/>
      <c r="M19"/>
      <c r="N19"/>
      <c r="O19"/>
      <c r="P19"/>
      <c r="Q19" s="9"/>
      <c r="R19" s="9"/>
      <c r="S19" s="9"/>
    </row>
    <row r="20" spans="2:19" x14ac:dyDescent="0.25">
      <c r="B20" s="11" t="s">
        <v>116</v>
      </c>
      <c r="C20" s="14">
        <f>+C11</f>
        <v>90.071217185158574</v>
      </c>
      <c r="D20" s="14">
        <f t="shared" si="0"/>
        <v>90.071217185158574</v>
      </c>
      <c r="E20" s="14">
        <f t="shared" si="0"/>
        <v>90.071217185158574</v>
      </c>
      <c r="F20" s="14">
        <f t="shared" ref="F20" si="1">+F11</f>
        <v>90.071217185158574</v>
      </c>
      <c r="I20" s="9"/>
      <c r="J20"/>
      <c r="K20"/>
      <c r="L20"/>
      <c r="M20"/>
      <c r="N20"/>
      <c r="O20"/>
      <c r="P20"/>
      <c r="Q20" s="9"/>
      <c r="R20" s="9"/>
      <c r="S20" s="9"/>
    </row>
    <row r="21" spans="2:19" x14ac:dyDescent="0.25">
      <c r="B21" s="11" t="s">
        <v>142</v>
      </c>
      <c r="C21" s="14">
        <v>98.334545617329795</v>
      </c>
      <c r="D21" s="14">
        <v>98.334545617329795</v>
      </c>
      <c r="E21" s="14">
        <v>98.334545617329795</v>
      </c>
      <c r="F21" s="14">
        <v>98.334545617329795</v>
      </c>
      <c r="G21" s="9"/>
      <c r="H21" s="9"/>
      <c r="I21" s="9"/>
      <c r="J21" s="43"/>
      <c r="K21" s="43"/>
      <c r="L21" s="43"/>
      <c r="M21" s="9"/>
      <c r="N21" s="9"/>
      <c r="O21" s="9"/>
      <c r="P21" s="9"/>
      <c r="Q21" s="9"/>
      <c r="R21" s="9"/>
      <c r="S21" s="9"/>
    </row>
    <row r="22" spans="2:19" x14ac:dyDescent="0.25">
      <c r="B22" s="15" t="s">
        <v>124</v>
      </c>
      <c r="C22" s="16">
        <f>1-ABS((C19/AVERAGE(C19:C20))-1)</f>
        <v>0.99965941219962784</v>
      </c>
      <c r="D22" s="16">
        <f t="shared" ref="D22:E22" si="2">1-ABS((D19/AVERAGE(D19:D20))-1)</f>
        <v>0.99965941219962784</v>
      </c>
      <c r="E22" s="16">
        <f t="shared" si="2"/>
        <v>0.99965941219962784</v>
      </c>
      <c r="F22" s="16">
        <f t="shared" ref="F22" si="3">1-ABS((F19/AVERAGE(F19:F20))-1)</f>
        <v>0.99965941219962784</v>
      </c>
      <c r="I22" s="9"/>
      <c r="J22" s="43"/>
      <c r="K22" s="43"/>
      <c r="L22" s="43"/>
      <c r="M22" s="9"/>
      <c r="N22" s="9"/>
      <c r="O22" s="9"/>
      <c r="P22" s="9"/>
      <c r="Q22" s="9"/>
      <c r="R22" s="9"/>
      <c r="S22" s="9"/>
    </row>
    <row r="23" spans="2:19" x14ac:dyDescent="0.25">
      <c r="B23" s="15" t="s">
        <v>394</v>
      </c>
      <c r="C23" s="16">
        <f>(C21/C18)^(1/2)</f>
        <v>0.99512682506251993</v>
      </c>
      <c r="D23" s="16">
        <f t="shared" ref="D23:E23" si="4">(D21/D18)^(1/2)</f>
        <v>0.99512682506251993</v>
      </c>
      <c r="E23" s="16">
        <f t="shared" si="4"/>
        <v>0.99512682506251993</v>
      </c>
      <c r="F23" s="16">
        <f t="shared" ref="F23" si="5">(F21/F18)^(1/2)</f>
        <v>0.99512682506251993</v>
      </c>
      <c r="I23" s="9"/>
      <c r="J23" s="43"/>
      <c r="K23" s="43"/>
      <c r="L23" s="43"/>
      <c r="M23" s="9"/>
      <c r="N23" s="9"/>
      <c r="O23" s="9"/>
      <c r="P23" s="9"/>
      <c r="Q23" s="9"/>
      <c r="R23" s="9"/>
      <c r="S23" s="9"/>
    </row>
    <row r="24" spans="2:19" x14ac:dyDescent="0.25">
      <c r="B24" s="17" t="s">
        <v>395</v>
      </c>
      <c r="C24" s="18">
        <f>1+(C23*C22)*99</f>
        <v>99.48400180360197</v>
      </c>
      <c r="D24" s="18">
        <f t="shared" ref="D24:E24" si="6">1+(D23*D22)*99</f>
        <v>99.48400180360197</v>
      </c>
      <c r="E24" s="18">
        <f t="shared" si="6"/>
        <v>99.48400180360197</v>
      </c>
      <c r="F24" s="18">
        <f t="shared" ref="F24" si="7">1+(F23*F22)*99</f>
        <v>99.48400180360197</v>
      </c>
      <c r="I24" s="9"/>
      <c r="J24" s="9"/>
      <c r="K24" s="9"/>
      <c r="L24" s="9"/>
      <c r="M24" s="9"/>
      <c r="N24" s="9"/>
      <c r="O24" s="9"/>
      <c r="P24" s="9"/>
      <c r="Q24" s="9"/>
      <c r="R24" s="9"/>
      <c r="S24" s="9"/>
    </row>
    <row r="25" spans="2:19" x14ac:dyDescent="0.25">
      <c r="B25" s="19" t="s">
        <v>195</v>
      </c>
      <c r="I25" s="9"/>
      <c r="J25" s="9"/>
      <c r="K25" s="9"/>
      <c r="L25" s="9"/>
      <c r="M25" s="9"/>
      <c r="N25" s="9"/>
      <c r="O25" s="9"/>
      <c r="P25" s="9"/>
      <c r="Q25" s="9"/>
      <c r="R25" s="9"/>
      <c r="S25" s="9"/>
    </row>
    <row r="26" spans="2:19" x14ac:dyDescent="0.25">
      <c r="I26" s="9"/>
      <c r="J26" s="9"/>
      <c r="K26" s="9"/>
      <c r="L26" s="9"/>
      <c r="M26" s="9"/>
      <c r="N26" s="9"/>
      <c r="O26" s="9"/>
      <c r="P26" s="9"/>
      <c r="Q26" s="9"/>
      <c r="R26" s="9"/>
      <c r="S26" s="9"/>
    </row>
    <row r="27" spans="2:19" x14ac:dyDescent="0.25">
      <c r="I27" s="9"/>
      <c r="J27" s="9"/>
      <c r="K27" s="9"/>
      <c r="L27" s="9"/>
      <c r="M27" s="9"/>
      <c r="N27" s="9"/>
      <c r="O27" s="9"/>
      <c r="P27" s="9"/>
      <c r="Q27" s="9"/>
      <c r="R27" s="9"/>
      <c r="S27" s="9"/>
    </row>
    <row r="28" spans="2:19" x14ac:dyDescent="0.25">
      <c r="I28" s="9"/>
      <c r="J28" s="9"/>
      <c r="K28" s="9"/>
      <c r="L28" s="9"/>
      <c r="M28" s="9"/>
      <c r="N28" s="9"/>
      <c r="O28" s="9"/>
      <c r="P28" s="9"/>
      <c r="Q28" s="9"/>
      <c r="R28" s="9"/>
      <c r="S28" s="9"/>
    </row>
    <row r="29" spans="2:19" x14ac:dyDescent="0.25">
      <c r="I29" s="9"/>
      <c r="J29" s="9"/>
      <c r="K29" s="9"/>
      <c r="L29" s="9"/>
      <c r="M29" s="9"/>
      <c r="N29" s="9"/>
      <c r="O29" s="9"/>
      <c r="P29" s="9"/>
      <c r="Q29" s="9"/>
      <c r="R29" s="9"/>
      <c r="S29" s="9"/>
    </row>
    <row r="30" spans="2:19" x14ac:dyDescent="0.25">
      <c r="S30" s="9"/>
    </row>
    <row r="31" spans="2:19" x14ac:dyDescent="0.25">
      <c r="S31" s="9"/>
    </row>
    <row r="32" spans="2:19" x14ac:dyDescent="0.25">
      <c r="S32" s="9"/>
    </row>
    <row r="33" spans="19:19" x14ac:dyDescent="0.25">
      <c r="S33" s="9"/>
    </row>
    <row r="34" spans="19:19" x14ac:dyDescent="0.25">
      <c r="S34" s="9"/>
    </row>
    <row r="35" spans="19:19" x14ac:dyDescent="0.25">
      <c r="S35" s="9"/>
    </row>
    <row r="36" spans="19:19" x14ac:dyDescent="0.25">
      <c r="S36" s="9"/>
    </row>
  </sheetData>
  <mergeCells count="2">
    <mergeCell ref="B2:E2"/>
    <mergeCell ref="B15:E15"/>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4"/>
  <dimension ref="B7:O331"/>
  <sheetViews>
    <sheetView showGridLines="0" workbookViewId="0">
      <pane ySplit="8" topLeftCell="A9" activePane="bottomLeft" state="frozen"/>
      <selection pane="bottomLeft" activeCell="N14" sqref="N14"/>
    </sheetView>
  </sheetViews>
  <sheetFormatPr baseColWidth="10" defaultColWidth="11.42578125" defaultRowHeight="13.5" customHeight="1" x14ac:dyDescent="0.2"/>
  <cols>
    <col min="1" max="1" width="2.140625" style="108" customWidth="1"/>
    <col min="2" max="2" width="22" style="108" customWidth="1"/>
    <col min="3" max="3" width="14.42578125" style="108" customWidth="1"/>
    <col min="4" max="4" width="19.42578125" style="108" customWidth="1"/>
    <col min="5" max="5" width="9.85546875" style="108" customWidth="1"/>
    <col min="6" max="6" width="19.85546875" style="108" bestFit="1" customWidth="1"/>
    <col min="7" max="9" width="11.42578125" style="109"/>
    <col min="10" max="10" width="13.42578125" style="108" customWidth="1"/>
    <col min="11" max="11" width="2.28515625" style="115" customWidth="1"/>
    <col min="12" max="12" width="14.85546875" style="108" customWidth="1"/>
    <col min="13" max="13" width="14.42578125" style="108" customWidth="1"/>
    <col min="14" max="14" width="20.42578125" style="108" customWidth="1"/>
    <col min="15" max="16384" width="11.42578125" style="108"/>
  </cols>
  <sheetData>
    <row r="7" spans="2:15" ht="18.75" customHeight="1" x14ac:dyDescent="0.2">
      <c r="G7" s="248">
        <v>2010</v>
      </c>
      <c r="H7" s="248">
        <v>2012</v>
      </c>
      <c r="I7" s="248">
        <v>2015</v>
      </c>
      <c r="J7" s="248">
        <v>2017</v>
      </c>
      <c r="K7" s="232"/>
      <c r="L7" s="250" t="s">
        <v>425</v>
      </c>
      <c r="M7" s="250" t="s">
        <v>426</v>
      </c>
      <c r="N7" s="250" t="s">
        <v>427</v>
      </c>
    </row>
    <row r="8" spans="2:15" s="111" customFormat="1" ht="13.5" customHeight="1" x14ac:dyDescent="0.2">
      <c r="B8" s="48" t="s">
        <v>380</v>
      </c>
      <c r="G8" s="117">
        <f>(G11^$C11)*(G12^$C12)*(G13^$C13)*(G14^$C14)*(G15^$C15)*(G16^$C16)</f>
        <v>66.875108201265846</v>
      </c>
      <c r="H8" s="117">
        <f>(H11^$C11)*(H12^$C12)*(H13^$C13)*(H14^$C14)*(H15^$C15)*(H16^$C16)</f>
        <v>68.0971023617398</v>
      </c>
      <c r="I8" s="117">
        <f>(I11^$C11)*(I12^$C12)*(I13^$C13)*(I14^$C14)*(I15^$C15)*(I16^$C16)</f>
        <v>69.125857802280564</v>
      </c>
      <c r="J8" s="117">
        <f>(J11^$C11)*(J12^$C12)*(J13^$C13)*(J14^$C14)*(J15^$C15)*(J16^$C16)</f>
        <v>70.007655122535979</v>
      </c>
      <c r="K8" s="233"/>
      <c r="L8" s="231">
        <f>+J8-G8</f>
        <v>3.1325469212701336</v>
      </c>
      <c r="M8" s="231">
        <f>100-J8</f>
        <v>29.992344877464021</v>
      </c>
      <c r="N8" s="251">
        <f>IF((M8*($J$7-$G$7)/L8)&lt;0,"-",M8*($J$7-$G$7)/L8)</f>
        <v>67.020995828251642</v>
      </c>
      <c r="O8" s="223"/>
    </row>
    <row r="9" spans="2:15" ht="13.5" customHeight="1" x14ac:dyDescent="0.2">
      <c r="M9" s="247"/>
      <c r="N9" s="249"/>
    </row>
    <row r="10" spans="2:15" ht="13.5" customHeight="1" x14ac:dyDescent="0.2">
      <c r="B10" s="111" t="s">
        <v>381</v>
      </c>
      <c r="C10" s="158" t="s">
        <v>237</v>
      </c>
      <c r="G10" s="112"/>
      <c r="H10" s="112"/>
      <c r="I10" s="112"/>
    </row>
    <row r="11" spans="2:15" ht="13.5" customHeight="1" x14ac:dyDescent="0.2">
      <c r="B11" s="108" t="s">
        <v>5</v>
      </c>
      <c r="C11" s="120">
        <v>0.19329342002675201</v>
      </c>
      <c r="D11" s="111"/>
      <c r="G11" s="112">
        <f>GEOMEAN(G20:G21)</f>
        <v>70.09909342339526</v>
      </c>
      <c r="H11" s="112">
        <f>GEOMEAN(H20:H21)</f>
        <v>71.009059870764773</v>
      </c>
      <c r="I11" s="112">
        <f>GEOMEAN(I20:I21)</f>
        <v>71.007733407421668</v>
      </c>
      <c r="J11" s="112">
        <f>GEOMEAN(J20:J21)</f>
        <v>71.233105843177597</v>
      </c>
      <c r="K11" s="234"/>
      <c r="L11" s="231">
        <f>+J11-G11</f>
        <v>1.1340124197823371</v>
      </c>
      <c r="M11" s="231">
        <f>100-J11</f>
        <v>28.766894156822403</v>
      </c>
      <c r="N11" s="251">
        <f t="shared" ref="N11:N16" si="0">IF((M11*($J$7-$G$7)/L11)&lt;0,"-",M11*($J$7-$G$7)/L11)</f>
        <v>177.57147592475889</v>
      </c>
      <c r="O11" s="223"/>
    </row>
    <row r="12" spans="2:15" ht="13.5" customHeight="1" x14ac:dyDescent="0.2">
      <c r="B12" s="108" t="s">
        <v>4</v>
      </c>
      <c r="C12" s="120">
        <v>0.154066793988684</v>
      </c>
      <c r="G12" s="112">
        <f>GEOMEAN(G22:G23)</f>
        <v>77.44470846149963</v>
      </c>
      <c r="H12" s="112">
        <f>GEOMEAN(H22:H23)</f>
        <v>77.44470846149963</v>
      </c>
      <c r="I12" s="112">
        <f>GEOMEAN(I22:I23)</f>
        <v>77.778771975598076</v>
      </c>
      <c r="J12" s="112">
        <f>GEOMEAN(J22:J23)</f>
        <v>78.280787789001934</v>
      </c>
      <c r="K12" s="234"/>
      <c r="L12" s="231">
        <f>+J12-G12</f>
        <v>0.83607932750230418</v>
      </c>
      <c r="M12" s="231">
        <f>100-J12</f>
        <v>21.719212210998066</v>
      </c>
      <c r="N12" s="252">
        <f t="shared" si="0"/>
        <v>181.84217750147332</v>
      </c>
      <c r="O12" s="223"/>
    </row>
    <row r="13" spans="2:15" ht="13.5" customHeight="1" x14ac:dyDescent="0.2">
      <c r="B13" s="108" t="s">
        <v>6</v>
      </c>
      <c r="C13" s="120">
        <v>0.21667632311180801</v>
      </c>
      <c r="G13" s="112">
        <f>GEOMEAN(G24:G25)</f>
        <v>58.482647130095067</v>
      </c>
      <c r="H13" s="112">
        <f>GEOMEAN(H24:H25)</f>
        <v>61.624687552964474</v>
      </c>
      <c r="I13" s="112">
        <f>GEOMEAN(I24:I25)</f>
        <v>64.464585977556538</v>
      </c>
      <c r="J13" s="112">
        <f>GEOMEAN(J24:J25)</f>
        <v>65.754317858617298</v>
      </c>
      <c r="K13" s="234"/>
      <c r="L13" s="231">
        <f t="shared" ref="L13:L16" si="1">+J13-G13</f>
        <v>7.2716707285222313</v>
      </c>
      <c r="M13" s="231">
        <f t="shared" ref="M13:M16" si="2">100-J13</f>
        <v>34.245682141382702</v>
      </c>
      <c r="N13" s="251">
        <f t="shared" si="0"/>
        <v>32.966258228581182</v>
      </c>
      <c r="O13" s="223"/>
    </row>
    <row r="14" spans="2:15" ht="13.5" customHeight="1" x14ac:dyDescent="0.2">
      <c r="B14" s="108" t="s">
        <v>7</v>
      </c>
      <c r="C14" s="120">
        <v>0.14589100376958999</v>
      </c>
      <c r="G14" s="112">
        <f>GEOMEAN(G26:G27)</f>
        <v>68.835863590515743</v>
      </c>
      <c r="H14" s="112">
        <f>GEOMEAN(H26:H27)</f>
        <v>68.835863590515743</v>
      </c>
      <c r="I14" s="112">
        <f>GEOMEAN(I26:I27)</f>
        <v>68.75676398121783</v>
      </c>
      <c r="J14" s="112">
        <f>GEOMEAN(J26:J27)</f>
        <v>68.75676398121783</v>
      </c>
      <c r="K14" s="234"/>
      <c r="L14" s="231">
        <f t="shared" si="1"/>
        <v>-7.9099609297912821E-2</v>
      </c>
      <c r="M14" s="231">
        <f t="shared" si="2"/>
        <v>31.24323601878217</v>
      </c>
      <c r="N14" s="251" t="str">
        <f t="shared" si="0"/>
        <v>-</v>
      </c>
      <c r="O14" s="223"/>
    </row>
    <row r="15" spans="2:15" ht="13.5" customHeight="1" x14ac:dyDescent="0.2">
      <c r="B15" s="108" t="s">
        <v>8</v>
      </c>
      <c r="C15" s="120">
        <v>0.19095441442601299</v>
      </c>
      <c r="G15" s="112">
        <f>GEOMEAN(G28:G30)</f>
        <v>55.218064834498669</v>
      </c>
      <c r="H15" s="112">
        <f>GEOMEAN(H28:H30)</f>
        <v>56.453650810668606</v>
      </c>
      <c r="I15" s="112">
        <f>GEOMEAN(I28:I30)</f>
        <v>58.59503679731727</v>
      </c>
      <c r="J15" s="112">
        <f>GEOMEAN(J28:J30)</f>
        <v>60.636409202245773</v>
      </c>
      <c r="K15" s="234"/>
      <c r="L15" s="231">
        <f t="shared" si="1"/>
        <v>5.4183443677471033</v>
      </c>
      <c r="M15" s="231">
        <f t="shared" si="2"/>
        <v>39.363590797754227</v>
      </c>
      <c r="N15" s="251">
        <f t="shared" si="0"/>
        <v>50.854120167125643</v>
      </c>
      <c r="O15" s="226"/>
    </row>
    <row r="16" spans="2:15" ht="13.5" customHeight="1" x14ac:dyDescent="0.2">
      <c r="B16" s="108" t="s">
        <v>9</v>
      </c>
      <c r="C16" s="120">
        <v>9.9118044677152795E-2</v>
      </c>
      <c r="G16" s="112">
        <f>GEOMEAN(G31:G33)</f>
        <v>90.245340921719773</v>
      </c>
      <c r="H16" s="112">
        <f>GEOMEAN(H31:H33)</f>
        <v>90.290715303289815</v>
      </c>
      <c r="I16" s="112">
        <f>GEOMEAN(I31:I33)</f>
        <v>88.158415501057775</v>
      </c>
      <c r="J16" s="112">
        <f>GEOMEAN(J31:J33)</f>
        <v>88.372529893712525</v>
      </c>
      <c r="K16" s="234"/>
      <c r="L16" s="231">
        <f t="shared" si="1"/>
        <v>-1.8728110280072485</v>
      </c>
      <c r="M16" s="231">
        <f t="shared" si="2"/>
        <v>11.627470106287475</v>
      </c>
      <c r="N16" s="251" t="str">
        <f t="shared" si="0"/>
        <v>-</v>
      </c>
      <c r="O16" s="223"/>
    </row>
    <row r="17" spans="2:15" ht="13.5" customHeight="1" x14ac:dyDescent="0.2">
      <c r="N17" s="253"/>
    </row>
    <row r="18" spans="2:15" ht="13.5" customHeight="1" x14ac:dyDescent="0.2">
      <c r="N18" s="253"/>
    </row>
    <row r="19" spans="2:15" ht="13.5" customHeight="1" x14ac:dyDescent="0.2">
      <c r="B19" s="111" t="s">
        <v>382</v>
      </c>
      <c r="N19" s="253"/>
      <c r="O19" s="223"/>
    </row>
    <row r="20" spans="2:15" ht="13.5" customHeight="1" x14ac:dyDescent="0.2">
      <c r="B20" s="113" t="s">
        <v>235</v>
      </c>
      <c r="C20" s="108" t="s">
        <v>5</v>
      </c>
      <c r="G20" s="112">
        <f>AVERAGE(G45,G52)</f>
        <v>77.507030298129109</v>
      </c>
      <c r="H20" s="112">
        <f>AVERAGE(H45,H52)</f>
        <v>77.334756192547559</v>
      </c>
      <c r="I20" s="112">
        <f>AVERAGE(I45,I52)</f>
        <v>76.742985020918582</v>
      </c>
      <c r="J20" s="112">
        <f>AVERAGE(J45,J52)</f>
        <v>77.638069130978351</v>
      </c>
      <c r="K20" s="234"/>
      <c r="L20" s="231">
        <f>+J20-G20</f>
        <v>0.13103883284924223</v>
      </c>
      <c r="M20" s="231">
        <f t="shared" ref="M20" si="3">100-J20</f>
        <v>22.361930869021649</v>
      </c>
      <c r="N20" s="251">
        <f t="shared" ref="N20:N33" si="4">IF((M20*($J$7-$G$7)/L20)&lt;0,"-",M20*($J$7-$G$7)/L20)</f>
        <v>1194.5582288819719</v>
      </c>
      <c r="O20" s="223"/>
    </row>
    <row r="21" spans="2:15" ht="13.5" customHeight="1" x14ac:dyDescent="0.2">
      <c r="B21" s="113" t="s">
        <v>11</v>
      </c>
      <c r="C21" s="108" t="s">
        <v>5</v>
      </c>
      <c r="G21" s="112">
        <f>AVERAGE(G59,G66,G73)</f>
        <v>63.399189465533027</v>
      </c>
      <c r="H21" s="112">
        <f>AVERAGE(H59,H66,H73)</f>
        <v>65.200782054262973</v>
      </c>
      <c r="I21" s="112">
        <f>AVERAGE(I59,I66,I73)</f>
        <v>65.70109570646872</v>
      </c>
      <c r="J21" s="112">
        <f>AVERAGE(J59,J66,J73)</f>
        <v>65.356537390246658</v>
      </c>
      <c r="K21" s="234"/>
      <c r="L21" s="231">
        <f>+J21-G21</f>
        <v>1.9573479247136305</v>
      </c>
      <c r="M21" s="231">
        <f t="shared" ref="M21:M33" si="5">100-J21</f>
        <v>34.643462609753342</v>
      </c>
      <c r="N21" s="251">
        <f t="shared" si="4"/>
        <v>123.89429350111732</v>
      </c>
      <c r="O21" s="223"/>
    </row>
    <row r="22" spans="2:15" ht="13.5" customHeight="1" x14ac:dyDescent="0.2">
      <c r="B22" s="113" t="s">
        <v>12</v>
      </c>
      <c r="C22" s="108" t="s">
        <v>4</v>
      </c>
      <c r="G22" s="112">
        <f>AVERAGE(G80,G87)</f>
        <v>71.635394680622426</v>
      </c>
      <c r="H22" s="112">
        <f>AVERAGE(H80,H87)</f>
        <v>71.635394680622426</v>
      </c>
      <c r="I22" s="112">
        <f>AVERAGE(I80,I87)</f>
        <v>73.491463691282149</v>
      </c>
      <c r="J22" s="112">
        <f>AVERAGE(J80,J87)</f>
        <v>73.636647643892104</v>
      </c>
      <c r="K22" s="234"/>
      <c r="L22" s="231">
        <f t="shared" ref="L22:L33" si="6">+J22-G22</f>
        <v>2.0012529632696783</v>
      </c>
      <c r="M22" s="231">
        <f t="shared" si="5"/>
        <v>26.363352356107896</v>
      </c>
      <c r="N22" s="251">
        <f t="shared" si="4"/>
        <v>92.213962892149965</v>
      </c>
      <c r="O22" s="223"/>
    </row>
    <row r="23" spans="2:15" ht="13.5" customHeight="1" x14ac:dyDescent="0.2">
      <c r="B23" s="113" t="s">
        <v>13</v>
      </c>
      <c r="C23" s="108" t="s">
        <v>4</v>
      </c>
      <c r="G23" s="112">
        <f>AVERAGE(G94,G101)</f>
        <v>83.725131904788157</v>
      </c>
      <c r="H23" s="112">
        <f>AVERAGE(H94,H101)</f>
        <v>83.725131904788157</v>
      </c>
      <c r="I23" s="112">
        <f>AVERAGE(I94,I101)</f>
        <v>82.316191108188534</v>
      </c>
      <c r="J23" s="112">
        <f>AVERAGE(J94,J101)</f>
        <v>83.217826081671703</v>
      </c>
      <c r="K23" s="234"/>
      <c r="L23" s="231">
        <f t="shared" si="6"/>
        <v>-0.50730582311645378</v>
      </c>
      <c r="M23" s="231">
        <f t="shared" si="5"/>
        <v>16.782173918328297</v>
      </c>
      <c r="N23" s="251" t="str">
        <f t="shared" si="4"/>
        <v>-</v>
      </c>
      <c r="O23" s="223"/>
    </row>
    <row r="24" spans="2:15" ht="13.5" customHeight="1" x14ac:dyDescent="0.2">
      <c r="B24" s="113" t="s">
        <v>236</v>
      </c>
      <c r="C24" s="108" t="s">
        <v>6</v>
      </c>
      <c r="G24" s="112">
        <f>AVERAGE(G108,G115)</f>
        <v>74.163050481946442</v>
      </c>
      <c r="H24" s="112">
        <f>AVERAGE(H108,H115)</f>
        <v>76.719046257504374</v>
      </c>
      <c r="I24" s="112">
        <f>AVERAGE(I108,I115)</f>
        <v>77.055061523330238</v>
      </c>
      <c r="J24" s="112">
        <f>AVERAGE(J108,J115)</f>
        <v>77.055173422936619</v>
      </c>
      <c r="K24" s="234"/>
      <c r="L24" s="231">
        <f t="shared" si="6"/>
        <v>2.892122940990177</v>
      </c>
      <c r="M24" s="231">
        <f t="shared" si="5"/>
        <v>22.944826577063381</v>
      </c>
      <c r="N24" s="251">
        <f t="shared" si="4"/>
        <v>55.534909585985396</v>
      </c>
      <c r="O24" s="223"/>
    </row>
    <row r="25" spans="2:15" ht="13.5" customHeight="1" x14ac:dyDescent="0.2">
      <c r="B25" s="113" t="s">
        <v>58</v>
      </c>
      <c r="C25" s="108" t="s">
        <v>6</v>
      </c>
      <c r="G25" s="112">
        <f>G122</f>
        <v>46.117574629374275</v>
      </c>
      <c r="H25" s="112">
        <f>H122</f>
        <v>49.500121563737849</v>
      </c>
      <c r="I25" s="112">
        <f>I122</f>
        <v>53.931341603037303</v>
      </c>
      <c r="J25" s="112">
        <f>J122</f>
        <v>56.110837533526123</v>
      </c>
      <c r="K25" s="234"/>
      <c r="L25" s="231">
        <f t="shared" si="6"/>
        <v>9.9932629041518481</v>
      </c>
      <c r="M25" s="231">
        <f t="shared" si="5"/>
        <v>43.889162466473877</v>
      </c>
      <c r="N25" s="251">
        <f t="shared" si="4"/>
        <v>30.743125664959376</v>
      </c>
      <c r="O25" s="223"/>
    </row>
    <row r="26" spans="2:15" ht="13.5" customHeight="1" x14ac:dyDescent="0.2">
      <c r="B26" s="113" t="s">
        <v>59</v>
      </c>
      <c r="C26" s="108" t="s">
        <v>7</v>
      </c>
      <c r="G26" s="112">
        <f>AVERAGE(G127,G132)</f>
        <v>73.730195070880313</v>
      </c>
      <c r="H26" s="112">
        <f>AVERAGE(H127,H132)</f>
        <v>73.730195070880313</v>
      </c>
      <c r="I26" s="112">
        <f>AVERAGE(I127,I132)</f>
        <v>73.730195070880313</v>
      </c>
      <c r="J26" s="112">
        <f>AVERAGE(J127,J132)</f>
        <v>73.730195070880313</v>
      </c>
      <c r="K26" s="234"/>
      <c r="L26" s="231">
        <f>+J26-G26</f>
        <v>0</v>
      </c>
      <c r="M26" s="231">
        <f t="shared" si="5"/>
        <v>26.269804929119687</v>
      </c>
      <c r="N26" s="251" t="s">
        <v>428</v>
      </c>
      <c r="O26" s="223"/>
    </row>
    <row r="27" spans="2:15" ht="13.5" customHeight="1" x14ac:dyDescent="0.2">
      <c r="B27" s="113" t="s">
        <v>15</v>
      </c>
      <c r="C27" s="108" t="s">
        <v>7</v>
      </c>
      <c r="G27" s="112">
        <f>AVERAGE(G139,G146)</f>
        <v>64.266425874729691</v>
      </c>
      <c r="H27" s="112">
        <f>AVERAGE(H139,H146)</f>
        <v>64.266425874729691</v>
      </c>
      <c r="I27" s="112">
        <f>AVERAGE(I139,I146)</f>
        <v>64.118813040222278</v>
      </c>
      <c r="J27" s="112">
        <f>AVERAGE(J139,J146)</f>
        <v>64.118813040222278</v>
      </c>
      <c r="K27" s="234"/>
      <c r="L27" s="231">
        <f t="shared" si="6"/>
        <v>-0.14761283450741303</v>
      </c>
      <c r="M27" s="231">
        <f t="shared" si="5"/>
        <v>35.881186959777722</v>
      </c>
      <c r="N27" s="251" t="str">
        <f t="shared" si="4"/>
        <v>-</v>
      </c>
      <c r="O27" s="223"/>
    </row>
    <row r="28" spans="2:15" ht="13.5" customHeight="1" x14ac:dyDescent="0.2">
      <c r="B28" s="113" t="s">
        <v>60</v>
      </c>
      <c r="C28" s="108" t="s">
        <v>8</v>
      </c>
      <c r="G28" s="112">
        <f>AVERAGE(G151,G156,G161)</f>
        <v>71.221056767034881</v>
      </c>
      <c r="H28" s="112">
        <f>AVERAGE(H151,H156,H161)</f>
        <v>74.965883325725301</v>
      </c>
      <c r="I28" s="112">
        <f>AVERAGE(I151,I156,I161)</f>
        <v>79.864487309342579</v>
      </c>
      <c r="J28" s="112">
        <f>AVERAGE(J151,J156,J161)</f>
        <v>88.719284110210765</v>
      </c>
      <c r="K28" s="234"/>
      <c r="L28" s="231">
        <f t="shared" si="6"/>
        <v>17.498227343175884</v>
      </c>
      <c r="M28" s="231">
        <f t="shared" si="5"/>
        <v>11.280715889789235</v>
      </c>
      <c r="N28" s="251">
        <f t="shared" si="4"/>
        <v>4.512743472802125</v>
      </c>
      <c r="O28" s="223"/>
    </row>
    <row r="29" spans="2:15" ht="13.5" customHeight="1" x14ac:dyDescent="0.2">
      <c r="B29" s="113" t="s">
        <v>61</v>
      </c>
      <c r="C29" s="108" t="s">
        <v>8</v>
      </c>
      <c r="G29" s="112">
        <f>AVERAGE(G166,G171)</f>
        <v>42.481292670592772</v>
      </c>
      <c r="H29" s="112">
        <f>AVERAGE(H166,H171)</f>
        <v>43.181292670592775</v>
      </c>
      <c r="I29" s="112">
        <f>AVERAGE(I166,I171)</f>
        <v>45.431292670592775</v>
      </c>
      <c r="J29" s="112">
        <f>AVERAGE(J166,J171)</f>
        <v>45.431292670592775</v>
      </c>
      <c r="K29" s="234"/>
      <c r="L29" s="231">
        <f t="shared" si="6"/>
        <v>2.9500000000000028</v>
      </c>
      <c r="M29" s="231">
        <f t="shared" si="5"/>
        <v>54.568707329407225</v>
      </c>
      <c r="N29" s="251">
        <f t="shared" si="4"/>
        <v>129.48506823927124</v>
      </c>
      <c r="O29" s="226"/>
    </row>
    <row r="30" spans="2:15" ht="13.5" customHeight="1" x14ac:dyDescent="0.2">
      <c r="B30" s="113" t="s">
        <v>62</v>
      </c>
      <c r="C30" s="108" t="s">
        <v>8</v>
      </c>
      <c r="G30" s="112">
        <f>AVERAGE(G176,G181,G186)</f>
        <v>55.646443167210123</v>
      </c>
      <c r="H30" s="112">
        <f>AVERAGE(H176,H181,H186)</f>
        <v>55.57977650054346</v>
      </c>
      <c r="I30" s="112">
        <f>AVERAGE(I176,I181,I186)</f>
        <v>55.446443167210113</v>
      </c>
      <c r="J30" s="112">
        <f>AVERAGE(J176,J181,J186)</f>
        <v>55.313011286986757</v>
      </c>
      <c r="K30" s="234"/>
      <c r="L30" s="231">
        <f t="shared" si="6"/>
        <v>-0.33343188022336534</v>
      </c>
      <c r="M30" s="231">
        <f t="shared" si="5"/>
        <v>44.686988713013243</v>
      </c>
      <c r="N30" s="251" t="str">
        <f t="shared" si="4"/>
        <v>-</v>
      </c>
      <c r="O30" s="223"/>
    </row>
    <row r="31" spans="2:15" ht="13.5" customHeight="1" x14ac:dyDescent="0.2">
      <c r="B31" s="113" t="s">
        <v>63</v>
      </c>
      <c r="C31" s="108" t="s">
        <v>9</v>
      </c>
      <c r="G31" s="112">
        <f>AVERAGE(G193,G200,G207)</f>
        <v>94.138059990561331</v>
      </c>
      <c r="H31" s="112">
        <f>AVERAGE(H193,H200,H207)</f>
        <v>94.280126191849263</v>
      </c>
      <c r="I31" s="112">
        <f>AVERAGE(I193,I200,I207)</f>
        <v>94.072803632447162</v>
      </c>
      <c r="J31" s="112">
        <f>AVERAGE(J193,J200,J207)</f>
        <v>94.524603420649825</v>
      </c>
      <c r="K31" s="234"/>
      <c r="L31" s="231">
        <f t="shared" si="6"/>
        <v>0.38654343008849423</v>
      </c>
      <c r="M31" s="231">
        <f t="shared" si="5"/>
        <v>5.4753965793501749</v>
      </c>
      <c r="N31" s="251">
        <f t="shared" si="4"/>
        <v>99.155161029839689</v>
      </c>
      <c r="O31" s="223"/>
    </row>
    <row r="32" spans="2:15" ht="13.5" customHeight="1" x14ac:dyDescent="0.2">
      <c r="B32" s="113" t="s">
        <v>64</v>
      </c>
      <c r="C32" s="108" t="s">
        <v>9</v>
      </c>
      <c r="G32" s="112">
        <f>AVERAGE(G214,G221)</f>
        <v>78.765447227621564</v>
      </c>
      <c r="H32" s="112">
        <f>AVERAGE(H214,H221)</f>
        <v>78.765447227621564</v>
      </c>
      <c r="I32" s="112">
        <f>AVERAGE(I214,I221)</f>
        <v>73.477413090118063</v>
      </c>
      <c r="J32" s="112">
        <f>AVERAGE(J214,J221)</f>
        <v>73.477413090118063</v>
      </c>
      <c r="K32" s="234"/>
      <c r="L32" s="231">
        <f t="shared" si="6"/>
        <v>-5.2880341375035016</v>
      </c>
      <c r="M32" s="231">
        <f t="shared" si="5"/>
        <v>26.522586909881937</v>
      </c>
      <c r="N32" s="251" t="str">
        <f t="shared" si="4"/>
        <v>-</v>
      </c>
      <c r="O32" s="223"/>
    </row>
    <row r="33" spans="2:15" ht="13.5" customHeight="1" x14ac:dyDescent="0.2">
      <c r="B33" s="113" t="s">
        <v>65</v>
      </c>
      <c r="C33" s="108" t="s">
        <v>9</v>
      </c>
      <c r="G33" s="112">
        <f>AVERAGE(G228,G235)</f>
        <v>99.122759154246182</v>
      </c>
      <c r="H33" s="112">
        <f>AVERAGE(H228,H235)</f>
        <v>99.122759154246182</v>
      </c>
      <c r="I33" s="112">
        <f>AVERAGE(I228,I235)</f>
        <v>99.122759154246168</v>
      </c>
      <c r="J33" s="112">
        <f>AVERAGE(J228,J235)</f>
        <v>99.369508618484048</v>
      </c>
      <c r="K33" s="234"/>
      <c r="L33" s="231">
        <f t="shared" si="6"/>
        <v>0.24674946423786537</v>
      </c>
      <c r="M33" s="231">
        <f t="shared" si="5"/>
        <v>0.6304913815159523</v>
      </c>
      <c r="N33" s="251">
        <f t="shared" si="4"/>
        <v>17.886319162813379</v>
      </c>
      <c r="O33" s="223"/>
    </row>
    <row r="34" spans="2:15" ht="13.5" customHeight="1" x14ac:dyDescent="0.2">
      <c r="G34" s="112"/>
      <c r="H34" s="112"/>
      <c r="I34" s="112"/>
    </row>
    <row r="35" spans="2:15" ht="13.5" customHeight="1" x14ac:dyDescent="0.2">
      <c r="G35" s="112"/>
      <c r="H35" s="112"/>
      <c r="I35" s="112"/>
    </row>
    <row r="38" spans="2:15" ht="21.75" customHeight="1" x14ac:dyDescent="0.2">
      <c r="B38" s="110" t="s">
        <v>233</v>
      </c>
      <c r="C38" s="110" t="s">
        <v>120</v>
      </c>
      <c r="D38" s="110" t="s">
        <v>383</v>
      </c>
      <c r="E38" s="110" t="s">
        <v>52</v>
      </c>
      <c r="F38" s="110" t="s">
        <v>234</v>
      </c>
      <c r="G38" s="110">
        <v>2010</v>
      </c>
      <c r="H38" s="110">
        <v>2012</v>
      </c>
      <c r="I38" s="110">
        <v>2015</v>
      </c>
      <c r="J38" s="110">
        <v>2017</v>
      </c>
      <c r="K38" s="232"/>
      <c r="L38" s="254"/>
    </row>
    <row r="39" spans="2:15" ht="13.5" customHeight="1" thickBot="1" x14ac:dyDescent="0.25">
      <c r="B39" s="397" t="s">
        <v>5</v>
      </c>
      <c r="C39" s="399" t="s">
        <v>235</v>
      </c>
      <c r="D39" s="404" t="str">
        <f>+Indicadores!D7</f>
        <v>Tasa de empleo equivalente a tiempo completo</v>
      </c>
      <c r="E39" s="404" t="s">
        <v>21</v>
      </c>
      <c r="F39" s="121" t="s">
        <v>114</v>
      </c>
      <c r="G39" s="122">
        <v>60.9</v>
      </c>
      <c r="H39" s="122">
        <v>60.9</v>
      </c>
      <c r="I39" s="122">
        <v>60.9</v>
      </c>
      <c r="J39" s="122">
        <v>60.9</v>
      </c>
      <c r="K39" s="235"/>
      <c r="L39" s="235"/>
      <c r="M39" s="114"/>
      <c r="O39" s="223"/>
    </row>
    <row r="40" spans="2:15" ht="13.5" customHeight="1" thickBot="1" x14ac:dyDescent="0.25">
      <c r="B40" s="398"/>
      <c r="C40" s="400"/>
      <c r="D40" s="405"/>
      <c r="E40" s="405" t="s">
        <v>21</v>
      </c>
      <c r="F40" s="123" t="s">
        <v>115</v>
      </c>
      <c r="G40" s="124">
        <f>+'E1'!C19</f>
        <v>37.932410079226884</v>
      </c>
      <c r="H40" s="124">
        <f>+'E1'!D19</f>
        <v>35.68185855928391</v>
      </c>
      <c r="I40" s="124">
        <f>+'E1'!E19</f>
        <v>34.72100679251573</v>
      </c>
      <c r="J40" s="124">
        <f>+'E1'!F19</f>
        <v>35.938994878721367</v>
      </c>
      <c r="K40" s="171"/>
      <c r="L40" s="115"/>
      <c r="O40" s="223"/>
    </row>
    <row r="41" spans="2:15" ht="13.5" customHeight="1" thickBot="1" x14ac:dyDescent="0.25">
      <c r="B41" s="398"/>
      <c r="C41" s="400"/>
      <c r="D41" s="405"/>
      <c r="E41" s="405" t="s">
        <v>21</v>
      </c>
      <c r="F41" s="123" t="s">
        <v>116</v>
      </c>
      <c r="G41" s="124">
        <f>+'E1'!C20</f>
        <v>59.146670260824777</v>
      </c>
      <c r="H41" s="124">
        <f>+'E1'!D20</f>
        <v>55.314445529950383</v>
      </c>
      <c r="I41" s="124">
        <f>+'E1'!E20</f>
        <v>54.72905294706846</v>
      </c>
      <c r="J41" s="124">
        <f>+'E1'!F20</f>
        <v>57.328772418058129</v>
      </c>
      <c r="K41" s="171"/>
      <c r="L41" s="115"/>
      <c r="O41" s="223"/>
    </row>
    <row r="42" spans="2:15" ht="13.5" customHeight="1" thickBot="1" x14ac:dyDescent="0.25">
      <c r="B42" s="398"/>
      <c r="C42" s="400"/>
      <c r="D42" s="405"/>
      <c r="E42" s="405" t="s">
        <v>21</v>
      </c>
      <c r="F42" s="123" t="s">
        <v>117</v>
      </c>
      <c r="G42" s="124">
        <f>+'E1'!C21</f>
        <v>48.512889058621347</v>
      </c>
      <c r="H42" s="124">
        <f>+'E1'!D21</f>
        <v>45.431955004528469</v>
      </c>
      <c r="I42" s="124">
        <f>+'E1'!E21</f>
        <v>44.60247917245875</v>
      </c>
      <c r="J42" s="124">
        <f>+'E1'!F21</f>
        <v>46.474759878535188</v>
      </c>
      <c r="K42" s="171"/>
      <c r="L42" s="115"/>
      <c r="O42" s="223"/>
    </row>
    <row r="43" spans="2:15" ht="13.5" customHeight="1" thickBot="1" x14ac:dyDescent="0.25">
      <c r="B43" s="398"/>
      <c r="C43" s="400"/>
      <c r="D43" s="405"/>
      <c r="E43" s="405" t="s">
        <v>21</v>
      </c>
      <c r="F43" s="125" t="s">
        <v>124</v>
      </c>
      <c r="G43" s="126">
        <f>1-ABS((G40/AVERAGE(G40:G41))-1)</f>
        <v>0.78147444220435636</v>
      </c>
      <c r="H43" s="126">
        <f>1-ABS((H40/AVERAGE(H40:H41))-1)</f>
        <v>0.78424852341899476</v>
      </c>
      <c r="I43" s="126">
        <f>1-ABS((I40/AVERAGE(I40:I41))-1)</f>
        <v>0.77632160098269221</v>
      </c>
      <c r="J43" s="126">
        <f>1-ABS((J40/AVERAGE(J40:J41))-1)</f>
        <v>0.77066270417652272</v>
      </c>
      <c r="K43" s="236"/>
      <c r="L43" s="115"/>
      <c r="O43" s="223"/>
    </row>
    <row r="44" spans="2:15" ht="13.5" customHeight="1" thickBot="1" x14ac:dyDescent="0.25">
      <c r="B44" s="398"/>
      <c r="C44" s="400"/>
      <c r="D44" s="405"/>
      <c r="E44" s="405" t="s">
        <v>21</v>
      </c>
      <c r="F44" s="125" t="s">
        <v>394</v>
      </c>
      <c r="G44" s="126">
        <f>(G42/G39)^(1/2)</f>
        <v>0.89252404086621673</v>
      </c>
      <c r="H44" s="126">
        <f>(H42/H39)^(1/2)</f>
        <v>0.86371819094821189</v>
      </c>
      <c r="I44" s="126">
        <f>(I42/I39)^(1/2)</f>
        <v>0.85579718424742734</v>
      </c>
      <c r="J44" s="126">
        <f>(J42/J39)^(1/2)</f>
        <v>0.87357446512427461</v>
      </c>
      <c r="K44" s="236"/>
      <c r="L44" s="115"/>
      <c r="O44" s="223"/>
    </row>
    <row r="45" spans="2:15" ht="13.5" customHeight="1" thickBot="1" x14ac:dyDescent="0.25">
      <c r="B45" s="398"/>
      <c r="C45" s="400"/>
      <c r="D45" s="405"/>
      <c r="E45" s="405" t="s">
        <v>21</v>
      </c>
      <c r="F45" s="127" t="s">
        <v>128</v>
      </c>
      <c r="G45" s="128">
        <f>1+(G44*G43)*99</f>
        <v>70.050987972000584</v>
      </c>
      <c r="H45" s="128">
        <f t="shared" ref="H45:J45" si="7">1+(H44*H43)*99</f>
        <v>68.059601874224782</v>
      </c>
      <c r="I45" s="128">
        <f t="shared" si="7"/>
        <v>66.773010178952845</v>
      </c>
      <c r="J45" s="128">
        <f t="shared" si="7"/>
        <v>67.649894699631062</v>
      </c>
      <c r="K45" s="237"/>
      <c r="L45" s="115"/>
      <c r="O45" s="223"/>
    </row>
    <row r="46" spans="2:15" ht="13.5" customHeight="1" thickBot="1" x14ac:dyDescent="0.25">
      <c r="B46" s="398"/>
      <c r="C46" s="400"/>
      <c r="D46" s="405" t="str">
        <f>+Indicadores!D9</f>
        <v>Duración de la vida laboral</v>
      </c>
      <c r="E46" s="405" t="s">
        <v>22</v>
      </c>
      <c r="F46" s="121" t="s">
        <v>114</v>
      </c>
      <c r="G46" s="122">
        <v>41.2</v>
      </c>
      <c r="H46" s="122">
        <v>41.2</v>
      </c>
      <c r="I46" s="122">
        <v>41.2</v>
      </c>
      <c r="J46" s="122">
        <f>+'E2'!F22</f>
        <v>41.2</v>
      </c>
      <c r="K46" s="235"/>
      <c r="L46" s="115"/>
      <c r="O46" s="223"/>
    </row>
    <row r="47" spans="2:15" ht="13.5" customHeight="1" thickBot="1" x14ac:dyDescent="0.25">
      <c r="B47" s="398"/>
      <c r="C47" s="400"/>
      <c r="D47" s="405"/>
      <c r="E47" s="405" t="s">
        <v>22</v>
      </c>
      <c r="F47" s="123" t="s">
        <v>115</v>
      </c>
      <c r="G47" s="124">
        <f>+'E2'!C23</f>
        <v>32.108526641876168</v>
      </c>
      <c r="H47" s="124">
        <f>+'E2'!D23</f>
        <v>32.889674084216608</v>
      </c>
      <c r="I47" s="124">
        <f>+'E2'!E23</f>
        <v>32.767043397541094</v>
      </c>
      <c r="J47" s="124">
        <f>+'E2'!F23</f>
        <v>33.609536804897502</v>
      </c>
      <c r="K47" s="171"/>
      <c r="L47" s="115"/>
      <c r="O47" s="223"/>
    </row>
    <row r="48" spans="2:15" ht="13.5" customHeight="1" thickBot="1" x14ac:dyDescent="0.25">
      <c r="B48" s="398"/>
      <c r="C48" s="400"/>
      <c r="D48" s="405"/>
      <c r="E48" s="405" t="s">
        <v>22</v>
      </c>
      <c r="F48" s="123" t="s">
        <v>116</v>
      </c>
      <c r="G48" s="124">
        <f>+'E2'!C24</f>
        <v>37.455263531209859</v>
      </c>
      <c r="H48" s="124">
        <f>+'E2'!D24</f>
        <v>37.30280424527519</v>
      </c>
      <c r="I48" s="124">
        <f>+'E2'!E24</f>
        <v>36.716536187580211</v>
      </c>
      <c r="J48" s="124">
        <f>+'E2'!F24</f>
        <v>37.945067796047134</v>
      </c>
      <c r="K48" s="171"/>
      <c r="L48" s="115"/>
      <c r="O48" s="223"/>
    </row>
    <row r="49" spans="2:15" ht="13.5" customHeight="1" thickBot="1" x14ac:dyDescent="0.25">
      <c r="B49" s="398"/>
      <c r="C49" s="400"/>
      <c r="D49" s="405"/>
      <c r="E49" s="405" t="s">
        <v>22</v>
      </c>
      <c r="F49" s="123" t="s">
        <v>117</v>
      </c>
      <c r="G49" s="124">
        <f>+'E2'!C25</f>
        <v>34.775165017407943</v>
      </c>
      <c r="H49" s="124">
        <f>+'E2'!D25</f>
        <v>35.081401493356054</v>
      </c>
      <c r="I49" s="124">
        <f>+'E2'!E25</f>
        <v>34.717598448916483</v>
      </c>
      <c r="J49" s="124">
        <f>+'E2'!F25</f>
        <v>35.745050739705327</v>
      </c>
      <c r="K49" s="171"/>
      <c r="L49" s="115"/>
      <c r="O49" s="226"/>
    </row>
    <row r="50" spans="2:15" ht="13.5" customHeight="1" thickBot="1" x14ac:dyDescent="0.25">
      <c r="B50" s="398"/>
      <c r="C50" s="400"/>
      <c r="D50" s="405"/>
      <c r="E50" s="405" t="s">
        <v>22</v>
      </c>
      <c r="F50" s="125" t="s">
        <v>124</v>
      </c>
      <c r="G50" s="126">
        <f>1-ABS((G47/AVERAGE(G47:G48))-1)</f>
        <v>0.92313908031707093</v>
      </c>
      <c r="H50" s="126">
        <f>1-ABS((H47/AVERAGE(H47:H48))-1)</f>
        <v>0.93712816150552736</v>
      </c>
      <c r="I50" s="126">
        <f>1-ABS((I47/AVERAGE(I47:I48))-1)</f>
        <v>0.94315933615364811</v>
      </c>
      <c r="J50" s="126">
        <f>1-ABS((J47/AVERAGE(J47:J48))-1)</f>
        <v>0.93940947594737478</v>
      </c>
      <c r="K50" s="236"/>
      <c r="L50" s="115"/>
      <c r="O50" s="223"/>
    </row>
    <row r="51" spans="2:15" ht="13.5" customHeight="1" thickBot="1" x14ac:dyDescent="0.25">
      <c r="B51" s="398"/>
      <c r="C51" s="400"/>
      <c r="D51" s="405"/>
      <c r="E51" s="405" t="s">
        <v>22</v>
      </c>
      <c r="F51" s="125" t="s">
        <v>394</v>
      </c>
      <c r="G51" s="126">
        <f>(G49/G46)^(1/2)</f>
        <v>0.91872596748711977</v>
      </c>
      <c r="H51" s="126">
        <f>(H49/H46)^(1/2)</f>
        <v>0.92276233533269125</v>
      </c>
      <c r="I51" s="126">
        <f>(I49/I46)^(1/2)</f>
        <v>0.91796522620799692</v>
      </c>
      <c r="J51" s="126">
        <f>(J49/J46)^(1/2)</f>
        <v>0.93144957937876938</v>
      </c>
      <c r="K51" s="236"/>
      <c r="L51" s="115"/>
      <c r="O51" s="226"/>
    </row>
    <row r="52" spans="2:15" ht="13.5" customHeight="1" thickBot="1" x14ac:dyDescent="0.25">
      <c r="B52" s="398"/>
      <c r="C52" s="400"/>
      <c r="D52" s="405"/>
      <c r="E52" s="405" t="s">
        <v>22</v>
      </c>
      <c r="F52" s="127" t="s">
        <v>128</v>
      </c>
      <c r="G52" s="128">
        <f>1+(G51*G50)*99</f>
        <v>84.963072624257634</v>
      </c>
      <c r="H52" s="128">
        <f t="shared" ref="H52:I52" si="8">1+(H51*H50)*99</f>
        <v>86.609910510870321</v>
      </c>
      <c r="I52" s="128">
        <f t="shared" si="8"/>
        <v>86.712959862884304</v>
      </c>
      <c r="J52" s="128">
        <f t="shared" ref="J52" si="9">1+(J51*J50)*99</f>
        <v>87.626243562325627</v>
      </c>
      <c r="K52" s="237"/>
      <c r="L52" s="115"/>
      <c r="O52" s="226"/>
    </row>
    <row r="53" spans="2:15" ht="13.5" customHeight="1" thickBot="1" x14ac:dyDescent="0.25">
      <c r="B53" s="398"/>
      <c r="C53" s="400" t="s">
        <v>11</v>
      </c>
      <c r="D53" s="405" t="str">
        <f>+Indicadores!D11</f>
        <v>Población ocupada en las ramas de Educación, Sanidad y Servicios Sociales</v>
      </c>
      <c r="E53" s="405" t="s">
        <v>23</v>
      </c>
      <c r="F53" s="121" t="s">
        <v>114</v>
      </c>
      <c r="G53" s="122">
        <v>27.7</v>
      </c>
      <c r="H53" s="122">
        <v>27.7</v>
      </c>
      <c r="I53" s="122">
        <v>27.7</v>
      </c>
      <c r="J53" s="122">
        <v>27.7</v>
      </c>
      <c r="K53" s="235"/>
      <c r="L53" s="115"/>
    </row>
    <row r="54" spans="2:15" ht="13.5" customHeight="1" thickBot="1" x14ac:dyDescent="0.25">
      <c r="B54" s="398"/>
      <c r="C54" s="400"/>
      <c r="D54" s="405"/>
      <c r="E54" s="405" t="s">
        <v>23</v>
      </c>
      <c r="F54" s="123" t="s">
        <v>115</v>
      </c>
      <c r="G54" s="124">
        <f>+'E3'!C19</f>
        <v>25.052732346832812</v>
      </c>
      <c r="H54" s="124">
        <f>+'E3'!D19</f>
        <v>25.482271708362646</v>
      </c>
      <c r="I54" s="124">
        <f>+'E3'!E19</f>
        <v>27.559028904813033</v>
      </c>
      <c r="J54" s="124">
        <f>+'E3'!F19</f>
        <v>26.493518993839839</v>
      </c>
      <c r="K54" s="171"/>
      <c r="L54" s="115"/>
    </row>
    <row r="55" spans="2:15" ht="13.5" customHeight="1" thickBot="1" x14ac:dyDescent="0.25">
      <c r="B55" s="398"/>
      <c r="C55" s="400"/>
      <c r="D55" s="405"/>
      <c r="E55" s="405" t="s">
        <v>23</v>
      </c>
      <c r="F55" s="123" t="s">
        <v>116</v>
      </c>
      <c r="G55" s="124">
        <f>+'E3'!C20</f>
        <v>6.6339113311793829</v>
      </c>
      <c r="H55" s="124">
        <f>+'E3'!D20</f>
        <v>7.9254737044964925</v>
      </c>
      <c r="I55" s="124">
        <f>+'E3'!E20</f>
        <v>8.602934032837851</v>
      </c>
      <c r="J55" s="124">
        <f>+'E3'!F20</f>
        <v>8.2301401869158877</v>
      </c>
      <c r="K55" s="171"/>
      <c r="L55" s="115"/>
    </row>
    <row r="56" spans="2:15" ht="13.5" customHeight="1" thickBot="1" x14ac:dyDescent="0.25">
      <c r="B56" s="398"/>
      <c r="C56" s="400"/>
      <c r="D56" s="405"/>
      <c r="E56" s="405" t="s">
        <v>23</v>
      </c>
      <c r="F56" s="123" t="s">
        <v>117</v>
      </c>
      <c r="G56" s="124">
        <f>+'E3'!C21</f>
        <v>14.737048735656799</v>
      </c>
      <c r="H56" s="124">
        <f>+'E3'!D21</f>
        <v>15.947294645360246</v>
      </c>
      <c r="I56" s="124">
        <f>+'E3'!E21</f>
        <v>17.222001475847193</v>
      </c>
      <c r="J56" s="124">
        <f>+'E3'!F21</f>
        <v>16.398088623579383</v>
      </c>
      <c r="K56" s="171"/>
      <c r="L56" s="109"/>
    </row>
    <row r="57" spans="2:15" ht="13.5" customHeight="1" thickBot="1" x14ac:dyDescent="0.25">
      <c r="B57" s="398"/>
      <c r="C57" s="400"/>
      <c r="D57" s="405"/>
      <c r="E57" s="405" t="s">
        <v>23</v>
      </c>
      <c r="F57" s="125" t="s">
        <v>124</v>
      </c>
      <c r="G57" s="126">
        <f>1-ABS((G54/AVERAGE(G54:G55))-1)</f>
        <v>0.41871972295903004</v>
      </c>
      <c r="H57" s="126">
        <f>1-ABS((H54/AVERAGE(H54:H55))-1)</f>
        <v>0.47446923499637639</v>
      </c>
      <c r="I57" s="126">
        <f>1-ABS((I54/AVERAGE(I54:I55))-1)</f>
        <v>0.47580016868391306</v>
      </c>
      <c r="J57" s="126">
        <f>1-ABS((J54/AVERAGE(J54:J55))-1)</f>
        <v>0.47403645704926922</v>
      </c>
      <c r="K57" s="236"/>
      <c r="L57" s="109"/>
    </row>
    <row r="58" spans="2:15" ht="13.5" customHeight="1" thickBot="1" x14ac:dyDescent="0.25">
      <c r="B58" s="398"/>
      <c r="C58" s="400"/>
      <c r="D58" s="405"/>
      <c r="E58" s="405" t="s">
        <v>23</v>
      </c>
      <c r="F58" s="125" t="s">
        <v>394</v>
      </c>
      <c r="G58" s="126">
        <f>(G56/G53)^(1/2)</f>
        <v>0.72939935567548475</v>
      </c>
      <c r="H58" s="126">
        <f>(H56/H53)^(1/2)</f>
        <v>0.75875859674586155</v>
      </c>
      <c r="I58" s="126">
        <f>(I56/I53)^(1/2)</f>
        <v>0.78850041551367722</v>
      </c>
      <c r="J58" s="126">
        <f>(J56/J53)^(1/2)</f>
        <v>0.76940805751823582</v>
      </c>
      <c r="K58" s="236"/>
      <c r="L58" s="109"/>
    </row>
    <row r="59" spans="2:15" ht="13.5" customHeight="1" thickBot="1" x14ac:dyDescent="0.25">
      <c r="B59" s="398"/>
      <c r="C59" s="400"/>
      <c r="D59" s="405"/>
      <c r="E59" s="405" t="s">
        <v>23</v>
      </c>
      <c r="F59" s="127" t="s">
        <v>128</v>
      </c>
      <c r="G59" s="128">
        <f>1+(G58*G57)*99</f>
        <v>31.235975717358464</v>
      </c>
      <c r="H59" s="128">
        <f t="shared" ref="H59:J59" si="10">1+(H58*H57)*99</f>
        <v>36.640753483548359</v>
      </c>
      <c r="I59" s="128">
        <f t="shared" si="10"/>
        <v>38.141694440165573</v>
      </c>
      <c r="J59" s="128">
        <f t="shared" si="10"/>
        <v>37.108019491499384</v>
      </c>
      <c r="K59" s="237"/>
      <c r="L59" s="109"/>
    </row>
    <row r="60" spans="2:15" ht="13.5" customHeight="1" thickBot="1" x14ac:dyDescent="0.25">
      <c r="B60" s="398"/>
      <c r="C60" s="400"/>
      <c r="D60" s="405" t="str">
        <f>+Indicadores!D13</f>
        <v>Flexibilidad laboral por razones personales y familiares</v>
      </c>
      <c r="E60" s="405" t="s">
        <v>24</v>
      </c>
      <c r="F60" s="121" t="s">
        <v>114</v>
      </c>
      <c r="G60" s="122">
        <v>52.6</v>
      </c>
      <c r="H60" s="122">
        <v>52.6</v>
      </c>
      <c r="I60" s="122">
        <v>52.6</v>
      </c>
      <c r="J60" s="122">
        <v>52.6</v>
      </c>
      <c r="K60" s="235"/>
      <c r="L60" s="109"/>
    </row>
    <row r="61" spans="2:15" ht="13.5" customHeight="1" thickBot="1" x14ac:dyDescent="0.25">
      <c r="B61" s="398"/>
      <c r="C61" s="400"/>
      <c r="D61" s="405"/>
      <c r="E61" s="405" t="s">
        <v>24</v>
      </c>
      <c r="F61" s="123" t="s">
        <v>115</v>
      </c>
      <c r="G61" s="124">
        <f>+'E4'!C19</f>
        <v>60.504205207519199</v>
      </c>
      <c r="H61" s="124">
        <f>+'E4'!D19</f>
        <v>60.504205207519199</v>
      </c>
      <c r="I61" s="124">
        <f>+'E4'!E19</f>
        <v>60.504205207519199</v>
      </c>
      <c r="J61" s="124">
        <v>60.504205207519199</v>
      </c>
      <c r="K61" s="171"/>
      <c r="L61" s="109"/>
      <c r="M61" s="169"/>
      <c r="N61" s="115"/>
    </row>
    <row r="62" spans="2:15" ht="13.5" customHeight="1" thickBot="1" x14ac:dyDescent="0.25">
      <c r="B62" s="398"/>
      <c r="C62" s="400"/>
      <c r="D62" s="405"/>
      <c r="E62" s="405" t="s">
        <v>24</v>
      </c>
      <c r="F62" s="123" t="s">
        <v>116</v>
      </c>
      <c r="G62" s="124">
        <f>+'E4'!C20</f>
        <v>77.93080878367185</v>
      </c>
      <c r="H62" s="124">
        <f>+'E4'!D20</f>
        <v>77.93080878367185</v>
      </c>
      <c r="I62" s="124">
        <f>+'E4'!E20</f>
        <v>77.93080878367185</v>
      </c>
      <c r="J62" s="124">
        <v>77.93080878367185</v>
      </c>
      <c r="K62" s="171"/>
      <c r="L62" s="109"/>
      <c r="M62" s="170"/>
      <c r="N62" s="170"/>
    </row>
    <row r="63" spans="2:15" ht="13.5" customHeight="1" thickBot="1" x14ac:dyDescent="0.25">
      <c r="B63" s="398"/>
      <c r="C63" s="400"/>
      <c r="D63" s="405"/>
      <c r="E63" s="405" t="s">
        <v>24</v>
      </c>
      <c r="F63" s="123" t="s">
        <v>117</v>
      </c>
      <c r="G63" s="124">
        <v>34.200000000000003</v>
      </c>
      <c r="H63" s="124">
        <v>34.200000000000003</v>
      </c>
      <c r="I63" s="124">
        <v>34.200000000000003</v>
      </c>
      <c r="J63" s="124">
        <v>34.200000000000003</v>
      </c>
      <c r="K63" s="171"/>
      <c r="L63" s="109"/>
      <c r="M63" s="171"/>
      <c r="N63" s="171"/>
    </row>
    <row r="64" spans="2:15" ht="13.5" customHeight="1" thickBot="1" x14ac:dyDescent="0.25">
      <c r="B64" s="398"/>
      <c r="C64" s="400"/>
      <c r="D64" s="405"/>
      <c r="E64" s="405" t="s">
        <v>24</v>
      </c>
      <c r="F64" s="125" t="s">
        <v>124</v>
      </c>
      <c r="G64" s="126">
        <f>1-ABS((G61/AVERAGE(G61:G62))-1)</f>
        <v>0.87411708155523749</v>
      </c>
      <c r="H64" s="126">
        <f>1-ABS((H61/AVERAGE(H61:H62))-1)</f>
        <v>0.87411708155523749</v>
      </c>
      <c r="I64" s="126">
        <f>1-ABS((I61/AVERAGE(I61:I62))-1)</f>
        <v>0.87411708155523749</v>
      </c>
      <c r="J64" s="126">
        <f>1-ABS((J61/AVERAGE(J61:J62))-1)</f>
        <v>0.87411708155523749</v>
      </c>
      <c r="K64" s="236"/>
      <c r="L64" s="109"/>
      <c r="M64" s="115"/>
      <c r="N64" s="115"/>
    </row>
    <row r="65" spans="2:12" ht="13.5" customHeight="1" thickBot="1" x14ac:dyDescent="0.25">
      <c r="B65" s="398"/>
      <c r="C65" s="400"/>
      <c r="D65" s="405"/>
      <c r="E65" s="405" t="s">
        <v>24</v>
      </c>
      <c r="F65" s="125" t="s">
        <v>394</v>
      </c>
      <c r="G65" s="126">
        <f>(G63/G60)^(1/2)</f>
        <v>0.80634366995000406</v>
      </c>
      <c r="H65" s="126">
        <f>(H63/H60)^(1/2)</f>
        <v>0.80634366995000406</v>
      </c>
      <c r="I65" s="126">
        <f>(I63/I60)^(1/2)</f>
        <v>0.80634366995000406</v>
      </c>
      <c r="J65" s="126">
        <f>(J63/J60)^(1/2)</f>
        <v>0.80634366995000406</v>
      </c>
      <c r="K65" s="236"/>
      <c r="L65" s="109"/>
    </row>
    <row r="66" spans="2:12" ht="13.5" customHeight="1" thickBot="1" x14ac:dyDescent="0.25">
      <c r="B66" s="398"/>
      <c r="C66" s="400"/>
      <c r="D66" s="405"/>
      <c r="E66" s="405" t="s">
        <v>24</v>
      </c>
      <c r="F66" s="127" t="s">
        <v>128</v>
      </c>
      <c r="G66" s="128">
        <f>1+(G65*G64)*99</f>
        <v>70.779038775216478</v>
      </c>
      <c r="H66" s="128">
        <f t="shared" ref="H66:I66" si="11">1+(H65*H64)*99</f>
        <v>70.779038775216478</v>
      </c>
      <c r="I66" s="128">
        <f t="shared" si="11"/>
        <v>70.779038775216478</v>
      </c>
      <c r="J66" s="128">
        <f t="shared" ref="J66" si="12">1+(J65*J64)*99</f>
        <v>70.779038775216478</v>
      </c>
      <c r="K66" s="237"/>
      <c r="L66" s="109"/>
    </row>
    <row r="67" spans="2:12" ht="13.5" customHeight="1" thickBot="1" x14ac:dyDescent="0.25">
      <c r="B67" s="398"/>
      <c r="C67" s="400"/>
      <c r="D67" s="406" t="str">
        <f>+Indicadores!D15</f>
        <v>Índice de Expectativas profesionales</v>
      </c>
      <c r="E67" s="406" t="s">
        <v>25</v>
      </c>
      <c r="F67" s="121" t="s">
        <v>114</v>
      </c>
      <c r="G67" s="122">
        <v>71.7</v>
      </c>
      <c r="H67" s="122">
        <v>71.7</v>
      </c>
      <c r="I67" s="122">
        <v>71.7</v>
      </c>
      <c r="J67" s="122">
        <v>71.7</v>
      </c>
      <c r="K67" s="235"/>
      <c r="L67" s="109"/>
    </row>
    <row r="68" spans="2:12" ht="13.5" customHeight="1" thickBot="1" x14ac:dyDescent="0.25">
      <c r="B68" s="398"/>
      <c r="C68" s="400"/>
      <c r="D68" s="406"/>
      <c r="E68" s="406" t="s">
        <v>25</v>
      </c>
      <c r="F68" s="123" t="s">
        <v>115</v>
      </c>
      <c r="G68" s="124">
        <f>+'E5'!C16</f>
        <v>56.1</v>
      </c>
      <c r="H68" s="124">
        <f>+'E5'!D16</f>
        <v>56.1</v>
      </c>
      <c r="I68" s="124">
        <f>+'E5'!E16</f>
        <v>56.1</v>
      </c>
      <c r="J68" s="124">
        <v>57.3</v>
      </c>
      <c r="K68" s="171"/>
      <c r="L68" s="109"/>
    </row>
    <row r="69" spans="2:12" ht="13.5" customHeight="1" thickBot="1" x14ac:dyDescent="0.25">
      <c r="B69" s="398"/>
      <c r="C69" s="400"/>
      <c r="D69" s="406"/>
      <c r="E69" s="406" t="s">
        <v>25</v>
      </c>
      <c r="F69" s="123" t="s">
        <v>116</v>
      </c>
      <c r="G69" s="124">
        <f>+'E5'!C17</f>
        <v>57.3</v>
      </c>
      <c r="H69" s="124">
        <f>+'E5'!D17</f>
        <v>57.3</v>
      </c>
      <c r="I69" s="124">
        <f>+'E5'!E17</f>
        <v>57.3</v>
      </c>
      <c r="J69" s="124">
        <v>56.1</v>
      </c>
      <c r="K69" s="171"/>
      <c r="L69" s="109"/>
    </row>
    <row r="70" spans="2:12" ht="13.5" customHeight="1" thickBot="1" x14ac:dyDescent="0.25">
      <c r="B70" s="398"/>
      <c r="C70" s="400"/>
      <c r="D70" s="406"/>
      <c r="E70" s="406" t="s">
        <v>25</v>
      </c>
      <c r="F70" s="123" t="s">
        <v>117</v>
      </c>
      <c r="G70" s="124">
        <f>+'E5'!C18</f>
        <v>56.8</v>
      </c>
      <c r="H70" s="124">
        <f>+'E5'!D18</f>
        <v>56.8</v>
      </c>
      <c r="I70" s="124">
        <f>+'E5'!E18</f>
        <v>56.8</v>
      </c>
      <c r="J70" s="124">
        <v>56.8</v>
      </c>
      <c r="K70" s="171"/>
      <c r="L70" s="109"/>
    </row>
    <row r="71" spans="2:12" ht="13.5" customHeight="1" thickBot="1" x14ac:dyDescent="0.25">
      <c r="B71" s="398"/>
      <c r="C71" s="400"/>
      <c r="D71" s="406"/>
      <c r="E71" s="406" t="s">
        <v>25</v>
      </c>
      <c r="F71" s="125" t="s">
        <v>124</v>
      </c>
      <c r="G71" s="126">
        <f>1-ABS((G68/AVERAGE(G68:G69))-1)</f>
        <v>0.98941798941798942</v>
      </c>
      <c r="H71" s="126">
        <f>1-ABS((H68/AVERAGE(H68:H69))-1)</f>
        <v>0.98941798941798942</v>
      </c>
      <c r="I71" s="126">
        <f>1-ABS((I68/AVERAGE(I68:I69))-1)</f>
        <v>0.98941798941798942</v>
      </c>
      <c r="J71" s="126">
        <f>1-ABS((J68/AVERAGE(J68:J69))-1)</f>
        <v>0.98941798941798953</v>
      </c>
      <c r="K71" s="236"/>
      <c r="L71" s="109"/>
    </row>
    <row r="72" spans="2:12" ht="13.5" customHeight="1" thickBot="1" x14ac:dyDescent="0.25">
      <c r="B72" s="398"/>
      <c r="C72" s="400"/>
      <c r="D72" s="406"/>
      <c r="E72" s="406" t="s">
        <v>25</v>
      </c>
      <c r="F72" s="125" t="s">
        <v>394</v>
      </c>
      <c r="G72" s="126">
        <f>(G70/G67)^(1/2)</f>
        <v>0.89005038015775706</v>
      </c>
      <c r="H72" s="126">
        <f>(H70/H67)^(1/2)</f>
        <v>0.89005038015775706</v>
      </c>
      <c r="I72" s="126">
        <f>(I70/I67)^(1/2)</f>
        <v>0.89005038015775706</v>
      </c>
      <c r="J72" s="126">
        <f>(J70/J67)^(1/2)</f>
        <v>0.89005038015775706</v>
      </c>
      <c r="K72" s="236"/>
      <c r="L72" s="109"/>
    </row>
    <row r="73" spans="2:12" ht="13.5" customHeight="1" thickBot="1" x14ac:dyDescent="0.25">
      <c r="B73" s="398"/>
      <c r="C73" s="400"/>
      <c r="D73" s="406"/>
      <c r="E73" s="406" t="s">
        <v>25</v>
      </c>
      <c r="F73" s="127" t="s">
        <v>128</v>
      </c>
      <c r="G73" s="128">
        <f>1+(G72*G71)*99</f>
        <v>88.182553904024118</v>
      </c>
      <c r="H73" s="128">
        <f t="shared" ref="H73:I73" si="13">1+(H72*H71)*99</f>
        <v>88.182553904024118</v>
      </c>
      <c r="I73" s="128">
        <f t="shared" si="13"/>
        <v>88.182553904024118</v>
      </c>
      <c r="J73" s="128">
        <f t="shared" ref="J73" si="14">1+(J72*J71)*99</f>
        <v>88.182553904024118</v>
      </c>
      <c r="K73" s="237"/>
      <c r="L73" s="109"/>
    </row>
    <row r="74" spans="2:12" ht="13.5" customHeight="1" thickBot="1" x14ac:dyDescent="0.25">
      <c r="B74" s="401" t="s">
        <v>4</v>
      </c>
      <c r="C74" s="402" t="s">
        <v>12</v>
      </c>
      <c r="D74" s="407" t="str">
        <f>+Indicadores!D17</f>
        <v>Salario Bruto mensual medio (en Paridad de Poder de Compra)</v>
      </c>
      <c r="E74" s="407" t="s">
        <v>26</v>
      </c>
      <c r="F74" s="129" t="s">
        <v>114</v>
      </c>
      <c r="G74" s="130">
        <v>3492</v>
      </c>
      <c r="H74" s="130">
        <v>3492</v>
      </c>
      <c r="I74" s="130">
        <v>3492</v>
      </c>
      <c r="J74" s="130">
        <v>3492</v>
      </c>
      <c r="K74" s="238"/>
      <c r="L74" s="109"/>
    </row>
    <row r="75" spans="2:12" ht="13.5" customHeight="1" thickBot="1" x14ac:dyDescent="0.25">
      <c r="B75" s="401"/>
      <c r="C75" s="402"/>
      <c r="D75" s="407"/>
      <c r="E75" s="407" t="s">
        <v>26</v>
      </c>
      <c r="F75" s="131" t="s">
        <v>115</v>
      </c>
      <c r="G75" s="132">
        <f>+'D1'!C17</f>
        <v>1585.7007323496423</v>
      </c>
      <c r="H75" s="132">
        <f>+'D1'!D17</f>
        <v>1585.7007323496423</v>
      </c>
      <c r="I75" s="132">
        <f>+'D1'!E17</f>
        <v>1626.2944832550234</v>
      </c>
      <c r="J75" s="132">
        <v>1626.2944832550234</v>
      </c>
      <c r="K75" s="239"/>
      <c r="L75" s="109"/>
    </row>
    <row r="76" spans="2:12" ht="13.5" customHeight="1" thickBot="1" x14ac:dyDescent="0.25">
      <c r="B76" s="401"/>
      <c r="C76" s="402"/>
      <c r="D76" s="407"/>
      <c r="E76" s="407" t="s">
        <v>26</v>
      </c>
      <c r="F76" s="131" t="s">
        <v>116</v>
      </c>
      <c r="G76" s="132">
        <f>+'D1'!C18</f>
        <v>2057.3127826090995</v>
      </c>
      <c r="H76" s="132">
        <f>+'D1'!D18</f>
        <v>2057.3127826090995</v>
      </c>
      <c r="I76" s="132">
        <f>+'D1'!E18</f>
        <v>2243.0249230235086</v>
      </c>
      <c r="J76" s="132">
        <v>2243.0249230235086</v>
      </c>
      <c r="K76" s="239"/>
      <c r="L76" s="109"/>
    </row>
    <row r="77" spans="2:12" ht="13.5" customHeight="1" thickBot="1" x14ac:dyDescent="0.25">
      <c r="B77" s="401"/>
      <c r="C77" s="402"/>
      <c r="D77" s="407"/>
      <c r="E77" s="407" t="s">
        <v>26</v>
      </c>
      <c r="F77" s="131" t="s">
        <v>117</v>
      </c>
      <c r="G77" s="132">
        <f>+'D1'!C19</f>
        <v>2094.1654919392886</v>
      </c>
      <c r="H77" s="132">
        <f>+'D1'!D19</f>
        <v>2094.1654919392886</v>
      </c>
      <c r="I77" s="132">
        <f>+'D1'!E19</f>
        <v>2366.6228105550822</v>
      </c>
      <c r="J77" s="132">
        <v>2366.6228105550822</v>
      </c>
      <c r="K77" s="239"/>
      <c r="L77" s="109"/>
    </row>
    <row r="78" spans="2:12" ht="13.5" customHeight="1" thickBot="1" x14ac:dyDescent="0.25">
      <c r="B78" s="401"/>
      <c r="C78" s="402"/>
      <c r="D78" s="407"/>
      <c r="E78" s="407" t="s">
        <v>26</v>
      </c>
      <c r="F78" s="133" t="s">
        <v>124</v>
      </c>
      <c r="G78" s="134">
        <f>1-ABS((G75/AVERAGE(G75:G76))-1)</f>
        <v>0.87054342556706155</v>
      </c>
      <c r="H78" s="134">
        <f>1-ABS((H75/AVERAGE(H75:H76))-1)</f>
        <v>0.87054342556706155</v>
      </c>
      <c r="I78" s="134">
        <f>1-ABS((I75/AVERAGE(I75:I76))-1)</f>
        <v>0.84061009831141087</v>
      </c>
      <c r="J78" s="134">
        <f>1-ABS((J75/AVERAGE(J75:J76))-1)</f>
        <v>0.84061009831141087</v>
      </c>
      <c r="K78" s="236"/>
      <c r="L78" s="109"/>
    </row>
    <row r="79" spans="2:12" ht="13.5" customHeight="1" thickBot="1" x14ac:dyDescent="0.25">
      <c r="B79" s="401"/>
      <c r="C79" s="402"/>
      <c r="D79" s="407"/>
      <c r="E79" s="407" t="s">
        <v>26</v>
      </c>
      <c r="F79" s="133" t="s">
        <v>394</v>
      </c>
      <c r="G79" s="134">
        <f>(G77/G74)^(1/2)</f>
        <v>0.77440541651224759</v>
      </c>
      <c r="H79" s="134">
        <f>(H77/H74)^(1/2)</f>
        <v>0.77440541651224759</v>
      </c>
      <c r="I79" s="134">
        <f>(I77/I74)^(1/2)</f>
        <v>0.82324178480045129</v>
      </c>
      <c r="J79" s="134">
        <f>(J77/J74)^(1/2)</f>
        <v>0.82324178480045129</v>
      </c>
      <c r="K79" s="236"/>
      <c r="L79" s="109"/>
    </row>
    <row r="80" spans="2:12" ht="13.5" customHeight="1" thickBot="1" x14ac:dyDescent="0.25">
      <c r="B80" s="401"/>
      <c r="C80" s="402"/>
      <c r="D80" s="407"/>
      <c r="E80" s="407" t="s">
        <v>26</v>
      </c>
      <c r="F80" s="135" t="s">
        <v>128</v>
      </c>
      <c r="G80" s="136">
        <f>1+(G79*G78)*99</f>
        <v>67.741200862757651</v>
      </c>
      <c r="H80" s="136">
        <f t="shared" ref="H80:I80" si="15">1+(H79*H78)*99</f>
        <v>67.741200862757651</v>
      </c>
      <c r="I80" s="136">
        <f t="shared" si="15"/>
        <v>69.510510407861702</v>
      </c>
      <c r="J80" s="136">
        <f t="shared" ref="J80" si="16">1+(J79*J78)*99</f>
        <v>69.510510407861702</v>
      </c>
      <c r="K80" s="237"/>
      <c r="L80" s="109"/>
    </row>
    <row r="81" spans="2:12" ht="13.5" customHeight="1" thickBot="1" x14ac:dyDescent="0.25">
      <c r="B81" s="401"/>
      <c r="C81" s="402"/>
      <c r="D81" s="407" t="str">
        <f>+Indicadores!D19</f>
        <v>Renta neta equivalente media (en Paridad de Poder de Compra)</v>
      </c>
      <c r="E81" s="407" t="s">
        <v>27</v>
      </c>
      <c r="F81" s="129" t="s">
        <v>114</v>
      </c>
      <c r="G81" s="130">
        <v>33457</v>
      </c>
      <c r="H81" s="130">
        <v>33457</v>
      </c>
      <c r="I81" s="130">
        <v>33457</v>
      </c>
      <c r="J81" s="130">
        <v>33457</v>
      </c>
      <c r="K81" s="238"/>
      <c r="L81" s="109"/>
    </row>
    <row r="82" spans="2:12" ht="13.5" customHeight="1" thickBot="1" x14ac:dyDescent="0.25">
      <c r="B82" s="401"/>
      <c r="C82" s="402"/>
      <c r="D82" s="407"/>
      <c r="E82" s="407" t="s">
        <v>27</v>
      </c>
      <c r="F82" s="131" t="s">
        <v>115</v>
      </c>
      <c r="G82" s="132">
        <f>+'D2'!C18</f>
        <v>19424.855481892107</v>
      </c>
      <c r="H82" s="132">
        <f>+'D2'!D18</f>
        <v>19424.855481892107</v>
      </c>
      <c r="I82" s="132">
        <f>+'D2'!E18</f>
        <v>20442.798461856786</v>
      </c>
      <c r="J82" s="132">
        <f>+'D2'!F18</f>
        <v>20667.711439377024</v>
      </c>
      <c r="K82" s="239"/>
      <c r="L82" s="109"/>
    </row>
    <row r="83" spans="2:12" ht="13.5" customHeight="1" thickBot="1" x14ac:dyDescent="0.25">
      <c r="B83" s="401"/>
      <c r="C83" s="402"/>
      <c r="D83" s="407"/>
      <c r="E83" s="407" t="s">
        <v>27</v>
      </c>
      <c r="F83" s="131" t="s">
        <v>116</v>
      </c>
      <c r="G83" s="132">
        <f>+'D2'!C19</f>
        <v>20374.087203929717</v>
      </c>
      <c r="H83" s="132">
        <f>+'D2'!D19</f>
        <v>20374.087203929717</v>
      </c>
      <c r="I83" s="132">
        <f>+'D2'!E19</f>
        <v>21425.4169008065</v>
      </c>
      <c r="J83" s="132">
        <f>+'D2'!F19</f>
        <v>21803.702827738496</v>
      </c>
      <c r="K83" s="239"/>
      <c r="L83" s="109"/>
    </row>
    <row r="84" spans="2:12" ht="13.5" customHeight="1" thickBot="1" x14ac:dyDescent="0.25">
      <c r="B84" s="401"/>
      <c r="C84" s="402"/>
      <c r="D84" s="407"/>
      <c r="E84" s="407" t="s">
        <v>27</v>
      </c>
      <c r="F84" s="131" t="s">
        <v>117</v>
      </c>
      <c r="G84" s="132">
        <f>+'D2'!C20</f>
        <v>19899.471342910911</v>
      </c>
      <c r="H84" s="132">
        <f>+'D2'!D20</f>
        <v>19899.471342910911</v>
      </c>
      <c r="I84" s="132">
        <f>+'D2'!E20</f>
        <v>20934.107681331643</v>
      </c>
      <c r="J84" s="132">
        <f>+'D2'!F20</f>
        <v>21235.70713355776</v>
      </c>
      <c r="K84" s="239"/>
      <c r="L84" s="221"/>
    </row>
    <row r="85" spans="2:12" ht="13.5" customHeight="1" thickBot="1" x14ac:dyDescent="0.25">
      <c r="B85" s="401"/>
      <c r="C85" s="402"/>
      <c r="D85" s="407"/>
      <c r="E85" s="407" t="s">
        <v>27</v>
      </c>
      <c r="F85" s="133" t="s">
        <v>124</v>
      </c>
      <c r="G85" s="134">
        <f>1-ABS((G82/AVERAGE(G82:G83))-1)</f>
        <v>0.97614932312320535</v>
      </c>
      <c r="H85" s="134">
        <f>1-ABS((H82/AVERAGE(H82:H83))-1)</f>
        <v>0.97614932312320535</v>
      </c>
      <c r="I85" s="134">
        <f>1-ABS((I82/AVERAGE(I82:I83))-1)</f>
        <v>0.97653068251325603</v>
      </c>
      <c r="J85" s="134">
        <f>1-ABS((J82/AVERAGE(J82:J83))-1)</f>
        <v>0.97325280054916752</v>
      </c>
      <c r="K85" s="236"/>
      <c r="L85" s="109"/>
    </row>
    <row r="86" spans="2:12" ht="13.5" customHeight="1" thickBot="1" x14ac:dyDescent="0.25">
      <c r="B86" s="401"/>
      <c r="C86" s="402"/>
      <c r="D86" s="407"/>
      <c r="E86" s="407" t="s">
        <v>27</v>
      </c>
      <c r="F86" s="133" t="s">
        <v>394</v>
      </c>
      <c r="G86" s="134">
        <f>(G84/G81)^(1/2)</f>
        <v>0.77121820239415073</v>
      </c>
      <c r="H86" s="134">
        <f>(H84/H81)^(1/2)</f>
        <v>0.77121820239415073</v>
      </c>
      <c r="I86" s="134">
        <f>(I84/I81)^(1/2)</f>
        <v>0.79101319614669829</v>
      </c>
      <c r="J86" s="134">
        <f>(J84/J81)^(1/2)</f>
        <v>0.79669091629250466</v>
      </c>
      <c r="K86" s="236"/>
      <c r="L86" s="109"/>
    </row>
    <row r="87" spans="2:12" ht="13.5" customHeight="1" thickBot="1" x14ac:dyDescent="0.25">
      <c r="B87" s="401"/>
      <c r="C87" s="402"/>
      <c r="D87" s="407"/>
      <c r="E87" s="407" t="s">
        <v>27</v>
      </c>
      <c r="F87" s="135" t="s">
        <v>128</v>
      </c>
      <c r="G87" s="136">
        <f>1+(G86*G85)*99</f>
        <v>75.5295884984872</v>
      </c>
      <c r="H87" s="136">
        <f t="shared" ref="H87:J87" si="17">1+(H86*H85)*99</f>
        <v>75.5295884984872</v>
      </c>
      <c r="I87" s="136">
        <f t="shared" si="17"/>
        <v>77.472416974702611</v>
      </c>
      <c r="J87" s="136">
        <f t="shared" si="17"/>
        <v>77.762784879922492</v>
      </c>
      <c r="K87" s="237"/>
      <c r="L87" s="109"/>
    </row>
    <row r="88" spans="2:12" ht="13.5" customHeight="1" thickBot="1" x14ac:dyDescent="0.25">
      <c r="B88" s="401"/>
      <c r="C88" s="402" t="s">
        <v>13</v>
      </c>
      <c r="D88" s="407" t="str">
        <f>+Indicadores!D21</f>
        <v>Población que no se encuentra en riesgo de pobreza</v>
      </c>
      <c r="E88" s="407" t="s">
        <v>28</v>
      </c>
      <c r="F88" s="129" t="s">
        <v>114</v>
      </c>
      <c r="G88" s="130">
        <v>91.8</v>
      </c>
      <c r="H88" s="130">
        <v>91.8</v>
      </c>
      <c r="I88" s="130">
        <v>91.8</v>
      </c>
      <c r="J88" s="130">
        <v>91.8</v>
      </c>
      <c r="K88" s="238"/>
      <c r="L88" s="109"/>
    </row>
    <row r="89" spans="2:12" ht="13.5" customHeight="1" thickBot="1" x14ac:dyDescent="0.25">
      <c r="B89" s="401"/>
      <c r="C89" s="402"/>
      <c r="D89" s="407"/>
      <c r="E89" s="407" t="s">
        <v>28</v>
      </c>
      <c r="F89" s="131" t="s">
        <v>115</v>
      </c>
      <c r="G89" s="132">
        <f>+'D3'!C15</f>
        <v>77.460000000000008</v>
      </c>
      <c r="H89" s="132">
        <f>+'D3'!D15</f>
        <v>77.460000000000008</v>
      </c>
      <c r="I89" s="132">
        <f>+'D3'!E15</f>
        <v>76.960000000000008</v>
      </c>
      <c r="J89" s="132">
        <f>+'D3'!F15</f>
        <v>78.03</v>
      </c>
      <c r="K89" s="239"/>
      <c r="L89" s="109"/>
    </row>
    <row r="90" spans="2:12" ht="13.5" customHeight="1" thickBot="1" x14ac:dyDescent="0.25">
      <c r="B90" s="401"/>
      <c r="C90" s="402"/>
      <c r="D90" s="407"/>
      <c r="E90" s="407" t="s">
        <v>28</v>
      </c>
      <c r="F90" s="131" t="s">
        <v>116</v>
      </c>
      <c r="G90" s="132">
        <f>+'D3'!C16</f>
        <v>80.34</v>
      </c>
      <c r="H90" s="132">
        <f>+'D3'!D16</f>
        <v>80.34</v>
      </c>
      <c r="I90" s="132">
        <f>+'D3'!E16</f>
        <v>79.489999999999995</v>
      </c>
      <c r="J90" s="132">
        <f>+'D3'!F16</f>
        <v>81.44</v>
      </c>
      <c r="K90" s="239"/>
      <c r="L90" s="109"/>
    </row>
    <row r="91" spans="2:12" ht="13.5" customHeight="1" thickBot="1" x14ac:dyDescent="0.25">
      <c r="B91" s="401"/>
      <c r="C91" s="402"/>
      <c r="D91" s="407"/>
      <c r="E91" s="407" t="s">
        <v>28</v>
      </c>
      <c r="F91" s="131" t="s">
        <v>117</v>
      </c>
      <c r="G91" s="132">
        <f>+'D3'!C17</f>
        <v>78.87</v>
      </c>
      <c r="H91" s="132">
        <f>+'D3'!D17</f>
        <v>78.87</v>
      </c>
      <c r="I91" s="132">
        <f>+'D3'!E17</f>
        <v>78.210000000000008</v>
      </c>
      <c r="J91" s="132">
        <f>+'D3'!F17</f>
        <v>79.709999999999994</v>
      </c>
      <c r="K91" s="239"/>
      <c r="L91" s="109"/>
    </row>
    <row r="92" spans="2:12" ht="13.5" customHeight="1" thickBot="1" x14ac:dyDescent="0.25">
      <c r="B92" s="401"/>
      <c r="C92" s="402"/>
      <c r="D92" s="407"/>
      <c r="E92" s="407" t="s">
        <v>28</v>
      </c>
      <c r="F92" s="133" t="s">
        <v>124</v>
      </c>
      <c r="G92" s="134">
        <f>1-ABS((G89/AVERAGE(G89:G90))-1)</f>
        <v>0.98174904942965779</v>
      </c>
      <c r="H92" s="134">
        <f>1-ABS((H89/AVERAGE(H89:H90))-1)</f>
        <v>0.98174904942965779</v>
      </c>
      <c r="I92" s="134">
        <f>1-ABS((I89/AVERAGE(I89:I90))-1)</f>
        <v>0.9838286992649411</v>
      </c>
      <c r="J92" s="134">
        <f>1-ABS((J89/AVERAGE(J89:J90))-1)</f>
        <v>0.97861666771179534</v>
      </c>
      <c r="K92" s="236"/>
      <c r="L92" s="109"/>
    </row>
    <row r="93" spans="2:12" ht="13.5" customHeight="1" thickBot="1" x14ac:dyDescent="0.25">
      <c r="B93" s="401"/>
      <c r="C93" s="402"/>
      <c r="D93" s="407"/>
      <c r="E93" s="407" t="s">
        <v>28</v>
      </c>
      <c r="F93" s="133" t="s">
        <v>394</v>
      </c>
      <c r="G93" s="134">
        <f>(G91/G88)^(1/2)</f>
        <v>0.92690362325183828</v>
      </c>
      <c r="H93" s="134">
        <f>(H91/H88)^(1/2)</f>
        <v>0.92690362325183828</v>
      </c>
      <c r="I93" s="134">
        <f>(I91/I88)^(1/2)</f>
        <v>0.92301721777750467</v>
      </c>
      <c r="J93" s="134">
        <f>(J91/J88)^(1/2)</f>
        <v>0.93182651475195277</v>
      </c>
      <c r="K93" s="236"/>
      <c r="L93" s="109"/>
    </row>
    <row r="94" spans="2:12" ht="13.5" customHeight="1" thickBot="1" x14ac:dyDescent="0.25">
      <c r="B94" s="401"/>
      <c r="C94" s="402"/>
      <c r="D94" s="407"/>
      <c r="E94" s="407" t="s">
        <v>28</v>
      </c>
      <c r="F94" s="135" t="s">
        <v>128</v>
      </c>
      <c r="G94" s="136">
        <f>1+(G93*G92)*99</f>
        <v>91.088688352999384</v>
      </c>
      <c r="H94" s="136">
        <f t="shared" ref="H94:J94" si="18">1+(H93*H92)*99</f>
        <v>91.088688352999384</v>
      </c>
      <c r="I94" s="136">
        <f t="shared" si="18"/>
        <v>90.900992047753547</v>
      </c>
      <c r="J94" s="136">
        <f t="shared" si="18"/>
        <v>91.27819491645316</v>
      </c>
      <c r="K94" s="237"/>
      <c r="L94" s="109"/>
    </row>
    <row r="95" spans="2:12" ht="13.5" customHeight="1" thickBot="1" x14ac:dyDescent="0.25">
      <c r="B95" s="401"/>
      <c r="C95" s="402"/>
      <c r="D95" s="407" t="str">
        <f>+Indicadores!D23</f>
        <v xml:space="preserve">Distribución de los ingresos S20/S80 </v>
      </c>
      <c r="E95" s="407" t="s">
        <v>29</v>
      </c>
      <c r="F95" s="129" t="s">
        <v>114</v>
      </c>
      <c r="G95" s="130">
        <v>29.8</v>
      </c>
      <c r="H95" s="130">
        <v>29.8</v>
      </c>
      <c r="I95" s="130">
        <v>29.8</v>
      </c>
      <c r="J95" s="130">
        <v>29.8</v>
      </c>
      <c r="K95" s="238"/>
      <c r="L95" s="109"/>
    </row>
    <row r="96" spans="2:12" ht="13.5" customHeight="1" thickBot="1" x14ac:dyDescent="0.25">
      <c r="B96" s="401"/>
      <c r="C96" s="402"/>
      <c r="D96" s="407"/>
      <c r="E96" s="407" t="s">
        <v>29</v>
      </c>
      <c r="F96" s="131" t="s">
        <v>115</v>
      </c>
      <c r="G96" s="132">
        <f>+'D4'!C19</f>
        <v>17.793594306049823</v>
      </c>
      <c r="H96" s="132">
        <f>+'D4'!D19</f>
        <v>17.793594306049823</v>
      </c>
      <c r="I96" s="132">
        <f>+'D4'!E19</f>
        <v>16.447368421052634</v>
      </c>
      <c r="J96" s="132">
        <f>+'D4'!F19</f>
        <v>17.513134851138354</v>
      </c>
      <c r="K96" s="239"/>
      <c r="L96" s="109"/>
    </row>
    <row r="97" spans="2:12" ht="13.5" customHeight="1" thickBot="1" x14ac:dyDescent="0.25">
      <c r="B97" s="401"/>
      <c r="C97" s="402"/>
      <c r="D97" s="407"/>
      <c r="E97" s="407" t="s">
        <v>29</v>
      </c>
      <c r="F97" s="131" t="s">
        <v>116</v>
      </c>
      <c r="G97" s="132">
        <f>+'D4'!C20</f>
        <v>18.656716417910445</v>
      </c>
      <c r="H97" s="132">
        <f>+'D4'!D20</f>
        <v>18.656716417910445</v>
      </c>
      <c r="I97" s="132">
        <f>+'D4'!E20</f>
        <v>17.094017094017094</v>
      </c>
      <c r="J97" s="132">
        <f>+'D4'!F20</f>
        <v>19.011406844106464</v>
      </c>
      <c r="K97" s="239"/>
      <c r="L97" s="109"/>
    </row>
    <row r="98" spans="2:12" ht="13.5" customHeight="1" thickBot="1" x14ac:dyDescent="0.25">
      <c r="B98" s="401"/>
      <c r="C98" s="402"/>
      <c r="D98" s="407"/>
      <c r="E98" s="407" t="s">
        <v>29</v>
      </c>
      <c r="F98" s="131" t="s">
        <v>117</v>
      </c>
      <c r="G98" s="132">
        <f>+'D4'!C21</f>
        <v>18.115942028985511</v>
      </c>
      <c r="H98" s="132">
        <f>+'D4'!D21</f>
        <v>18.115942028985511</v>
      </c>
      <c r="I98" s="132">
        <f>+'D4'!E21</f>
        <v>16.722408026755854</v>
      </c>
      <c r="J98" s="132">
        <f>+'D4'!F21</f>
        <v>18.181818181818183</v>
      </c>
      <c r="K98" s="239"/>
      <c r="L98" s="109"/>
    </row>
    <row r="99" spans="2:12" ht="13.5" customHeight="1" thickBot="1" x14ac:dyDescent="0.25">
      <c r="B99" s="401"/>
      <c r="C99" s="402"/>
      <c r="D99" s="407"/>
      <c r="E99" s="407" t="s">
        <v>29</v>
      </c>
      <c r="F99" s="133" t="s">
        <v>124</v>
      </c>
      <c r="G99" s="134">
        <f>1-ABS((G96/AVERAGE(G96:G97))-1)</f>
        <v>0.97632058287795986</v>
      </c>
      <c r="H99" s="134">
        <f>1-ABS((H96/AVERAGE(H96:H97))-1)</f>
        <v>0.97632058287795986</v>
      </c>
      <c r="I99" s="134">
        <f>1-ABS((I96/AVERAGE(I96:I97))-1)</f>
        <v>0.98072087175188605</v>
      </c>
      <c r="J99" s="134">
        <f>1-ABS((J96/AVERAGE(J96:J97))-1)</f>
        <v>0.95897903372834992</v>
      </c>
      <c r="K99" s="236"/>
      <c r="L99" s="109"/>
    </row>
    <row r="100" spans="2:12" ht="13.5" customHeight="1" thickBot="1" x14ac:dyDescent="0.25">
      <c r="B100" s="401"/>
      <c r="C100" s="402"/>
      <c r="D100" s="407"/>
      <c r="E100" s="407" t="s">
        <v>29</v>
      </c>
      <c r="F100" s="133" t="s">
        <v>394</v>
      </c>
      <c r="G100" s="134">
        <f>(G98/G95)^(1/2)</f>
        <v>0.7796906551647208</v>
      </c>
      <c r="H100" s="134">
        <f>(H98/H95)^(1/2)</f>
        <v>0.7796906551647208</v>
      </c>
      <c r="I100" s="134">
        <f>(I98/I95)^(1/2)</f>
        <v>0.74910255090363342</v>
      </c>
      <c r="J100" s="134">
        <f>(J98/J95)^(1/2)</f>
        <v>0.78110698813072366</v>
      </c>
      <c r="K100" s="236"/>
      <c r="L100" s="109"/>
    </row>
    <row r="101" spans="2:12" ht="13.5" customHeight="1" thickBot="1" x14ac:dyDescent="0.25">
      <c r="B101" s="401"/>
      <c r="C101" s="402"/>
      <c r="D101" s="407"/>
      <c r="E101" s="407" t="s">
        <v>29</v>
      </c>
      <c r="F101" s="135" t="s">
        <v>128</v>
      </c>
      <c r="G101" s="136">
        <f>1+(G100*G99)*99</f>
        <v>76.361575456576944</v>
      </c>
      <c r="H101" s="136">
        <f t="shared" ref="H101:J101" si="19">1+(H100*H99)*99</f>
        <v>76.361575456576944</v>
      </c>
      <c r="I101" s="136">
        <f t="shared" si="19"/>
        <v>73.73139016862352</v>
      </c>
      <c r="J101" s="136">
        <f t="shared" si="19"/>
        <v>75.157457246890246</v>
      </c>
      <c r="K101" s="237"/>
      <c r="L101" s="109"/>
    </row>
    <row r="102" spans="2:12" ht="13.5" customHeight="1" thickBot="1" x14ac:dyDescent="0.25">
      <c r="B102" s="387" t="s">
        <v>6</v>
      </c>
      <c r="C102" s="385" t="s">
        <v>236</v>
      </c>
      <c r="D102" s="408" t="str">
        <f>+Indicadores!D25</f>
        <v>Población titulada en educación superior</v>
      </c>
      <c r="E102" s="408" t="s">
        <v>30</v>
      </c>
      <c r="F102" s="137" t="s">
        <v>114</v>
      </c>
      <c r="G102" s="138">
        <v>36.799999999999997</v>
      </c>
      <c r="H102" s="138">
        <v>36.799999999999997</v>
      </c>
      <c r="I102" s="138">
        <v>36.799999999999997</v>
      </c>
      <c r="J102" s="138">
        <v>36.799999999999997</v>
      </c>
      <c r="K102" s="240"/>
      <c r="L102" s="109"/>
    </row>
    <row r="103" spans="2:12" ht="13.5" customHeight="1" thickBot="1" x14ac:dyDescent="0.25">
      <c r="B103" s="387"/>
      <c r="C103" s="385"/>
      <c r="D103" s="403"/>
      <c r="E103" s="403" t="s">
        <v>30</v>
      </c>
      <c r="F103" s="139" t="s">
        <v>115</v>
      </c>
      <c r="G103" s="140">
        <f>+'C1'!C19</f>
        <v>33.090000000000003</v>
      </c>
      <c r="H103" s="140">
        <f>+'C1'!D19</f>
        <v>33.17</v>
      </c>
      <c r="I103" s="140">
        <f>+'C1'!E19</f>
        <v>33.229999999999997</v>
      </c>
      <c r="J103" s="140">
        <f>+'C1'!F19</f>
        <v>35.880000000000003</v>
      </c>
      <c r="K103" s="241"/>
      <c r="L103" s="109"/>
    </row>
    <row r="104" spans="2:12" ht="13.5" customHeight="1" thickBot="1" x14ac:dyDescent="0.25">
      <c r="B104" s="387"/>
      <c r="C104" s="385"/>
      <c r="D104" s="403"/>
      <c r="E104" s="403" t="s">
        <v>30</v>
      </c>
      <c r="F104" s="139" t="s">
        <v>116</v>
      </c>
      <c r="G104" s="140">
        <f>+'C1'!C20</f>
        <v>29.61</v>
      </c>
      <c r="H104" s="140">
        <f>+'C1'!D20</f>
        <v>30.61</v>
      </c>
      <c r="I104" s="140">
        <f>+'C1'!E20</f>
        <v>31.64</v>
      </c>
      <c r="J104" s="140">
        <f>+'C1'!F20</f>
        <v>33.770000000000003</v>
      </c>
      <c r="K104" s="241"/>
      <c r="L104" s="109"/>
    </row>
    <row r="105" spans="2:12" ht="13.5" customHeight="1" thickBot="1" x14ac:dyDescent="0.25">
      <c r="B105" s="387"/>
      <c r="C105" s="385"/>
      <c r="D105" s="403"/>
      <c r="E105" s="403" t="s">
        <v>30</v>
      </c>
      <c r="F105" s="139" t="s">
        <v>117</v>
      </c>
      <c r="G105" s="140">
        <f>+'C1'!C21</f>
        <v>31.35</v>
      </c>
      <c r="H105" s="140">
        <f>+'C1'!D21</f>
        <v>31.9</v>
      </c>
      <c r="I105" s="140">
        <f>+'C1'!E21</f>
        <v>32.44</v>
      </c>
      <c r="J105" s="140">
        <f>+'C1'!F21</f>
        <v>34.840000000000003</v>
      </c>
      <c r="K105" s="241"/>
      <c r="L105" s="109"/>
    </row>
    <row r="106" spans="2:12" ht="13.5" customHeight="1" thickBot="1" x14ac:dyDescent="0.25">
      <c r="B106" s="387"/>
      <c r="C106" s="385"/>
      <c r="D106" s="403"/>
      <c r="E106" s="403" t="s">
        <v>30</v>
      </c>
      <c r="F106" s="141" t="s">
        <v>124</v>
      </c>
      <c r="G106" s="142">
        <f>1-ABS((G103/AVERAGE(G103:G104))-1)</f>
        <v>0.94449760765550228</v>
      </c>
      <c r="H106" s="142">
        <f>1-ABS((H103/AVERAGE(H103:H104))-1)</f>
        <v>0.95986202571338963</v>
      </c>
      <c r="I106" s="142">
        <f>1-ABS((I103/AVERAGE(I103:I104))-1)</f>
        <v>0.97548944041930041</v>
      </c>
      <c r="J106" s="142">
        <f>1-ABS((J103/AVERAGE(J103:J104))-1)</f>
        <v>0.96970567121320883</v>
      </c>
      <c r="K106" s="242"/>
      <c r="L106" s="109"/>
    </row>
    <row r="107" spans="2:12" ht="13.5" customHeight="1" thickBot="1" x14ac:dyDescent="0.25">
      <c r="B107" s="387"/>
      <c r="C107" s="385"/>
      <c r="D107" s="403"/>
      <c r="E107" s="403" t="s">
        <v>30</v>
      </c>
      <c r="F107" s="141" t="s">
        <v>394</v>
      </c>
      <c r="G107" s="142">
        <f>(G105/G102)^(1/2)</f>
        <v>0.9229854678774978</v>
      </c>
      <c r="H107" s="142">
        <f>(H105/H102)^(1/2)</f>
        <v>0.93104662938381155</v>
      </c>
      <c r="I107" s="142">
        <f>(I105/I102)^(1/2)</f>
        <v>0.93889389130531398</v>
      </c>
      <c r="J107" s="142">
        <f>(J105/J102)^(1/2)</f>
        <v>0.97300520575934368</v>
      </c>
      <c r="K107" s="242"/>
      <c r="L107" s="109"/>
    </row>
    <row r="108" spans="2:12" ht="13.5" customHeight="1" thickBot="1" x14ac:dyDescent="0.25">
      <c r="B108" s="387"/>
      <c r="C108" s="385"/>
      <c r="D108" s="403"/>
      <c r="E108" s="403" t="s">
        <v>30</v>
      </c>
      <c r="F108" s="145" t="s">
        <v>128</v>
      </c>
      <c r="G108" s="146">
        <f>1+(G107*G106)*99</f>
        <v>87.30399906479802</v>
      </c>
      <c r="H108" s="146">
        <f t="shared" ref="H108:J108" si="20">1+(H107*H106)*99</f>
        <v>89.473954067682925</v>
      </c>
      <c r="I108" s="146">
        <f t="shared" si="20"/>
        <v>91.672226587609501</v>
      </c>
      <c r="J108" s="146">
        <f t="shared" si="20"/>
        <v>94.409337948336258</v>
      </c>
      <c r="K108" s="243"/>
      <c r="L108" s="109"/>
    </row>
    <row r="109" spans="2:12" ht="13.5" customHeight="1" thickBot="1" x14ac:dyDescent="0.25">
      <c r="B109" s="387"/>
      <c r="C109" s="385"/>
      <c r="D109" s="403" t="str">
        <f>+Indicadores!D27</f>
        <v>Participación en la educación formal e informal</v>
      </c>
      <c r="E109" s="403" t="s">
        <v>31</v>
      </c>
      <c r="F109" s="137" t="s">
        <v>114</v>
      </c>
      <c r="G109" s="138">
        <v>39</v>
      </c>
      <c r="H109" s="138">
        <v>39</v>
      </c>
      <c r="I109" s="138">
        <v>39</v>
      </c>
      <c r="J109" s="138">
        <v>39</v>
      </c>
      <c r="K109" s="240"/>
      <c r="L109" s="109"/>
    </row>
    <row r="110" spans="2:12" ht="13.5" customHeight="1" thickBot="1" x14ac:dyDescent="0.25">
      <c r="B110" s="387"/>
      <c r="C110" s="385"/>
      <c r="D110" s="403"/>
      <c r="E110" s="403" t="s">
        <v>31</v>
      </c>
      <c r="F110" s="139" t="s">
        <v>115</v>
      </c>
      <c r="G110" s="140">
        <f>ROUND('C2'!C19,2)</f>
        <v>18.8</v>
      </c>
      <c r="H110" s="140">
        <f>ROUND('C2'!D10,2)</f>
        <v>18.190000000000001</v>
      </c>
      <c r="I110" s="140">
        <f>ROUND('C2'!E10,2)</f>
        <v>17.100000000000001</v>
      </c>
      <c r="J110" s="140">
        <f>ROUND('C2'!F10,2)</f>
        <v>16.62</v>
      </c>
      <c r="K110" s="241"/>
      <c r="L110" s="109"/>
    </row>
    <row r="111" spans="2:12" ht="13.5" customHeight="1" thickBot="1" x14ac:dyDescent="0.25">
      <c r="B111" s="387"/>
      <c r="C111" s="385"/>
      <c r="D111" s="403"/>
      <c r="E111" s="403" t="s">
        <v>31</v>
      </c>
      <c r="F111" s="139" t="s">
        <v>116</v>
      </c>
      <c r="G111" s="140">
        <f>+'C2'!C20</f>
        <v>15.730000000000002</v>
      </c>
      <c r="H111" s="140">
        <f>ROUND('C2'!D11,2)</f>
        <v>16.55</v>
      </c>
      <c r="I111" s="140">
        <f>ROUND('C2'!E11,2)</f>
        <v>15.69</v>
      </c>
      <c r="J111" s="140">
        <f>ROUND('C2'!F11,2)</f>
        <v>14.63</v>
      </c>
      <c r="K111" s="241"/>
      <c r="L111" s="109"/>
    </row>
    <row r="112" spans="2:12" ht="13.5" customHeight="1" thickBot="1" x14ac:dyDescent="0.25">
      <c r="B112" s="387"/>
      <c r="C112" s="385"/>
      <c r="D112" s="403"/>
      <c r="E112" s="403" t="s">
        <v>31</v>
      </c>
      <c r="F112" s="139" t="s">
        <v>117</v>
      </c>
      <c r="G112" s="140">
        <f>+'C2'!C21</f>
        <v>17.270000000000003</v>
      </c>
      <c r="H112" s="140">
        <f>+'C2'!D21</f>
        <v>17.377383629776773</v>
      </c>
      <c r="I112" s="140">
        <f>ROUND('C2'!E21,2)</f>
        <v>16.399999999999999</v>
      </c>
      <c r="J112" s="140">
        <f>ROUND('C2'!F21,2)</f>
        <v>15.64</v>
      </c>
      <c r="K112" s="241"/>
      <c r="L112" s="109"/>
    </row>
    <row r="113" spans="2:12" ht="13.5" customHeight="1" thickBot="1" x14ac:dyDescent="0.25">
      <c r="B113" s="387"/>
      <c r="C113" s="385"/>
      <c r="D113" s="403"/>
      <c r="E113" s="403" t="s">
        <v>31</v>
      </c>
      <c r="F113" s="141" t="s">
        <v>124</v>
      </c>
      <c r="G113" s="142">
        <f>1-ABS((G110/AVERAGE(G110:G111))-1)</f>
        <v>0.91109180422820746</v>
      </c>
      <c r="H113" s="142">
        <f>1-ABS((H110/AVERAGE(H110:H111))-1)</f>
        <v>0.95279217040875075</v>
      </c>
      <c r="I113" s="142">
        <f>1-ABS((I110/AVERAGE(I110:I111))-1)</f>
        <v>0.95699908508691656</v>
      </c>
      <c r="J113" s="142">
        <f>1-ABS((J110/AVERAGE(J110:J111))-1)</f>
        <v>0.93632000000000004</v>
      </c>
      <c r="K113" s="242"/>
      <c r="L113" s="109"/>
    </row>
    <row r="114" spans="2:12" ht="13.5" customHeight="1" thickBot="1" x14ac:dyDescent="0.25">
      <c r="B114" s="387"/>
      <c r="C114" s="385"/>
      <c r="D114" s="403"/>
      <c r="E114" s="403" t="s">
        <v>31</v>
      </c>
      <c r="F114" s="141" t="s">
        <v>394</v>
      </c>
      <c r="G114" s="142">
        <f>(G112/G109)^(1/2)</f>
        <v>0.66544760336221276</v>
      </c>
      <c r="H114" s="142">
        <f>(H112/H109)^(1/2)</f>
        <v>0.66751325022432739</v>
      </c>
      <c r="I114" s="142">
        <f>(I112/I109)^(1/2)</f>
        <v>0.64846959875758281</v>
      </c>
      <c r="J114" s="142">
        <f>(J112/J109)^(1/2)</f>
        <v>0.63326585335516161</v>
      </c>
      <c r="K114" s="242"/>
      <c r="L114" s="109"/>
    </row>
    <row r="115" spans="2:12" ht="13.5" customHeight="1" thickBot="1" x14ac:dyDescent="0.25">
      <c r="B115" s="387"/>
      <c r="C115" s="385"/>
      <c r="D115" s="403"/>
      <c r="E115" s="403" t="s">
        <v>31</v>
      </c>
      <c r="F115" s="145" t="s">
        <v>128</v>
      </c>
      <c r="G115" s="146">
        <f>1+(G114*G113)*99</f>
        <v>61.022101899094878</v>
      </c>
      <c r="H115" s="146">
        <f t="shared" ref="H115:J115" si="21">1+(H114*H113)*99</f>
        <v>63.964138447325809</v>
      </c>
      <c r="I115" s="146">
        <f t="shared" si="21"/>
        <v>62.437896459050975</v>
      </c>
      <c r="J115" s="146">
        <f t="shared" si="21"/>
        <v>59.701008897536987</v>
      </c>
      <c r="K115" s="243"/>
      <c r="L115" s="109"/>
    </row>
    <row r="116" spans="2:12" ht="13.5" customHeight="1" thickBot="1" x14ac:dyDescent="0.25">
      <c r="B116" s="387"/>
      <c r="C116" s="385" t="s">
        <v>58</v>
      </c>
      <c r="D116" s="403" t="str">
        <f>+Indicadores!D29</f>
        <v>Población estudiante en las ramas universitarias de Educación, Salud y Bienestar, Humanidades y Arte (ESBH)</v>
      </c>
      <c r="E116" s="403" t="s">
        <v>32</v>
      </c>
      <c r="F116" s="137" t="s">
        <v>114</v>
      </c>
      <c r="G116" s="138">
        <v>48.2</v>
      </c>
      <c r="H116" s="138">
        <v>48.2</v>
      </c>
      <c r="I116" s="138">
        <v>48.2</v>
      </c>
      <c r="J116" s="138">
        <f>+'C3'!F18</f>
        <v>48.2</v>
      </c>
      <c r="K116" s="240"/>
      <c r="L116" s="109"/>
    </row>
    <row r="117" spans="2:12" ht="13.5" customHeight="1" thickBot="1" x14ac:dyDescent="0.25">
      <c r="B117" s="387"/>
      <c r="C117" s="385"/>
      <c r="D117" s="403"/>
      <c r="E117" s="403" t="s">
        <v>32</v>
      </c>
      <c r="F117" s="139" t="s">
        <v>115</v>
      </c>
      <c r="G117" s="140">
        <f>+'C3'!C19</f>
        <v>44.242328377095859</v>
      </c>
      <c r="H117" s="140">
        <f>+'C3'!D19</f>
        <v>46.55812624964296</v>
      </c>
      <c r="I117" s="140">
        <f>+'C3'!E19</f>
        <v>50.168534591724956</v>
      </c>
      <c r="J117" s="140">
        <f>+'C3'!F19</f>
        <v>49.104880241968452</v>
      </c>
      <c r="K117" s="241"/>
      <c r="L117" s="109"/>
    </row>
    <row r="118" spans="2:12" ht="13.5" customHeight="1" thickBot="1" x14ac:dyDescent="0.25">
      <c r="B118" s="387"/>
      <c r="C118" s="385"/>
      <c r="D118" s="403"/>
      <c r="E118" s="403" t="s">
        <v>32</v>
      </c>
      <c r="F118" s="139" t="s">
        <v>116</v>
      </c>
      <c r="G118" s="140">
        <f>+'C3'!C20</f>
        <v>17.3250513897578</v>
      </c>
      <c r="H118" s="140">
        <f>+'C3'!D20</f>
        <v>19.263678830766388</v>
      </c>
      <c r="I118" s="140">
        <f>+'C3'!E20</f>
        <v>22.011961957054616</v>
      </c>
      <c r="J118" s="140">
        <f>+'C3'!F20</f>
        <v>22.807446132799143</v>
      </c>
      <c r="K118" s="241"/>
      <c r="L118" s="109"/>
    </row>
    <row r="119" spans="2:12" ht="13.5" customHeight="1" thickBot="1" x14ac:dyDescent="0.25">
      <c r="B119" s="387"/>
      <c r="C119" s="385"/>
      <c r="D119" s="403"/>
      <c r="E119" s="403" t="s">
        <v>32</v>
      </c>
      <c r="F119" s="139" t="s">
        <v>117</v>
      </c>
      <c r="G119" s="140">
        <f>+'C3'!C21</f>
        <v>31.605337137582339</v>
      </c>
      <c r="H119" s="140">
        <f>+'C3'!D21</f>
        <v>33.764741588622961</v>
      </c>
      <c r="I119" s="140">
        <f>+'C3'!E21</f>
        <v>37.039463281302943</v>
      </c>
      <c r="J119" s="140">
        <f>+'C3'!F21</f>
        <v>37.123083427910181</v>
      </c>
      <c r="K119" s="241"/>
      <c r="L119" s="109"/>
    </row>
    <row r="120" spans="2:12" ht="13.5" customHeight="1" thickBot="1" x14ac:dyDescent="0.25">
      <c r="B120" s="387"/>
      <c r="C120" s="385"/>
      <c r="D120" s="403"/>
      <c r="E120" s="403" t="s">
        <v>32</v>
      </c>
      <c r="F120" s="141" t="s">
        <v>124</v>
      </c>
      <c r="G120" s="142">
        <f>1-ABS((G117/AVERAGE(G117:G118))-1)</f>
        <v>0.56279969865097867</v>
      </c>
      <c r="H120" s="142">
        <f>1-ABS((H117/AVERAGE(H117:H118))-1)</f>
        <v>0.58532818439826917</v>
      </c>
      <c r="I120" s="142">
        <f>1-ABS((I117/AVERAGE(I117:I118))-1)</f>
        <v>0.60991439542616432</v>
      </c>
      <c r="J120" s="142">
        <f>1-ABS((J117/AVERAGE(J117:J118))-1)</f>
        <v>0.63431256594145591</v>
      </c>
      <c r="K120" s="242"/>
      <c r="L120" s="109"/>
    </row>
    <row r="121" spans="2:12" ht="13.5" customHeight="1" thickBot="1" x14ac:dyDescent="0.25">
      <c r="B121" s="387"/>
      <c r="C121" s="385"/>
      <c r="D121" s="403"/>
      <c r="E121" s="403" t="s">
        <v>32</v>
      </c>
      <c r="F121" s="141" t="s">
        <v>394</v>
      </c>
      <c r="G121" s="142">
        <f>(G119/G116)^(1/2)</f>
        <v>0.80976069844523912</v>
      </c>
      <c r="H121" s="142">
        <f>(H119/H116)^(1/2)</f>
        <v>0.83696673229423002</v>
      </c>
      <c r="I121" s="142">
        <f>(I119/I116)^(1/2)</f>
        <v>0.87661484989006366</v>
      </c>
      <c r="J121" s="142">
        <f>(J119/J116)^(1/2)</f>
        <v>0.87760381315329705</v>
      </c>
      <c r="K121" s="242"/>
      <c r="L121" s="109"/>
    </row>
    <row r="122" spans="2:12" ht="13.5" customHeight="1" thickBot="1" x14ac:dyDescent="0.25">
      <c r="B122" s="387"/>
      <c r="C122" s="385"/>
      <c r="D122" s="403"/>
      <c r="E122" s="403" t="s">
        <v>32</v>
      </c>
      <c r="F122" s="143" t="s">
        <v>128</v>
      </c>
      <c r="G122" s="144">
        <f>1+(G121*G120)*99</f>
        <v>46.117574629374275</v>
      </c>
      <c r="H122" s="144">
        <f t="shared" ref="H122:I122" si="22">1+(H121*H120)*99</f>
        <v>49.500121563737849</v>
      </c>
      <c r="I122" s="144">
        <f t="shared" si="22"/>
        <v>53.931341603037303</v>
      </c>
      <c r="J122" s="144">
        <f t="shared" ref="J122" si="23">1+(J121*J120)*99</f>
        <v>56.110837533526123</v>
      </c>
      <c r="K122" s="243"/>
      <c r="L122" s="109"/>
    </row>
    <row r="123" spans="2:12" ht="13.5" customHeight="1" thickBot="1" x14ac:dyDescent="0.25">
      <c r="B123" s="388" t="s">
        <v>7</v>
      </c>
      <c r="C123" s="386" t="s">
        <v>59</v>
      </c>
      <c r="D123" s="410" t="str">
        <f>+Indicadores!D31</f>
        <v>Participación en el cuidado de menores, mayores o personas discapacitadas</v>
      </c>
      <c r="E123" s="410" t="s">
        <v>33</v>
      </c>
      <c r="F123" s="147" t="s">
        <v>115</v>
      </c>
      <c r="G123" s="148">
        <v>15.657170743668516</v>
      </c>
      <c r="H123" s="148">
        <v>15.657170743668516</v>
      </c>
      <c r="I123" s="148">
        <v>15.657170743668516</v>
      </c>
      <c r="J123" s="148">
        <v>15.657170743668516</v>
      </c>
      <c r="K123" s="171"/>
      <c r="L123" s="109"/>
    </row>
    <row r="124" spans="2:12" ht="13.5" customHeight="1" thickBot="1" x14ac:dyDescent="0.25">
      <c r="B124" s="388"/>
      <c r="C124" s="386"/>
      <c r="D124" s="410"/>
      <c r="E124" s="410" t="s">
        <v>33</v>
      </c>
      <c r="F124" s="147" t="s">
        <v>116</v>
      </c>
      <c r="G124" s="148">
        <v>8.576623737756444</v>
      </c>
      <c r="H124" s="148">
        <v>8.576623737756444</v>
      </c>
      <c r="I124" s="148">
        <v>8.576623737756444</v>
      </c>
      <c r="J124" s="148">
        <v>8.576623737756444</v>
      </c>
      <c r="K124" s="171"/>
      <c r="L124" s="109"/>
    </row>
    <row r="125" spans="2:12" ht="13.5" customHeight="1" thickBot="1" x14ac:dyDescent="0.25">
      <c r="B125" s="388"/>
      <c r="C125" s="386"/>
      <c r="D125" s="410"/>
      <c r="E125" s="410" t="s">
        <v>33</v>
      </c>
      <c r="F125" s="147" t="s">
        <v>117</v>
      </c>
      <c r="G125" s="148">
        <v>12.229794272950159</v>
      </c>
      <c r="H125" s="148">
        <v>12.229794272950159</v>
      </c>
      <c r="I125" s="148">
        <v>12.229794272950159</v>
      </c>
      <c r="J125" s="148">
        <v>12.229794272950159</v>
      </c>
      <c r="K125" s="171"/>
      <c r="L125" s="109"/>
    </row>
    <row r="126" spans="2:12" ht="13.5" customHeight="1" thickBot="1" x14ac:dyDescent="0.25">
      <c r="B126" s="388"/>
      <c r="C126" s="386"/>
      <c r="D126" s="410"/>
      <c r="E126" s="410" t="s">
        <v>33</v>
      </c>
      <c r="F126" s="153" t="s">
        <v>124</v>
      </c>
      <c r="G126" s="154">
        <f>1-ABS((G123/AVERAGE(G123:G124))-1)</f>
        <v>0.70782342767909223</v>
      </c>
      <c r="H126" s="154">
        <f>1-ABS((H123/AVERAGE(H123:H124))-1)</f>
        <v>0.70782342767909223</v>
      </c>
      <c r="I126" s="154">
        <f>1-ABS((I123/AVERAGE(I123:I124))-1)</f>
        <v>0.70782342767909223</v>
      </c>
      <c r="J126" s="154">
        <f>1-ABS((J123/AVERAGE(J123:J124))-1)</f>
        <v>0.70782342767909223</v>
      </c>
      <c r="K126" s="236"/>
      <c r="L126" s="109"/>
    </row>
    <row r="127" spans="2:12" ht="13.5" customHeight="1" thickBot="1" x14ac:dyDescent="0.25">
      <c r="B127" s="388"/>
      <c r="C127" s="386"/>
      <c r="D127" s="410"/>
      <c r="E127" s="410" t="s">
        <v>33</v>
      </c>
      <c r="F127" s="151" t="s">
        <v>128</v>
      </c>
      <c r="G127" s="152">
        <f>1+G126*99</f>
        <v>71.074519340230125</v>
      </c>
      <c r="H127" s="152">
        <f t="shared" ref="H127:I127" si="24">1+H126*99</f>
        <v>71.074519340230125</v>
      </c>
      <c r="I127" s="152">
        <f t="shared" si="24"/>
        <v>71.074519340230125</v>
      </c>
      <c r="J127" s="152">
        <f t="shared" ref="J127" si="25">1+J126*99</f>
        <v>71.074519340230125</v>
      </c>
      <c r="K127" s="237"/>
      <c r="L127" s="109"/>
    </row>
    <row r="128" spans="2:12" ht="13.5" customHeight="1" thickBot="1" x14ac:dyDescent="0.25">
      <c r="B128" s="388"/>
      <c r="C128" s="386"/>
      <c r="D128" s="411" t="str">
        <f>+Indicadores!D33</f>
        <v>Participación en tareas de cocina y otras tareas del hogar</v>
      </c>
      <c r="E128" s="411" t="s">
        <v>34</v>
      </c>
      <c r="F128" s="147" t="s">
        <v>115</v>
      </c>
      <c r="G128" s="148">
        <v>69.274579063221935</v>
      </c>
      <c r="H128" s="148">
        <v>69.274579063221935</v>
      </c>
      <c r="I128" s="148">
        <v>69.274579063221935</v>
      </c>
      <c r="J128" s="148">
        <v>69.274579063221935</v>
      </c>
      <c r="K128" s="171"/>
      <c r="L128" s="109"/>
    </row>
    <row r="129" spans="2:14" ht="13.5" customHeight="1" thickBot="1" x14ac:dyDescent="0.25">
      <c r="B129" s="388"/>
      <c r="C129" s="386"/>
      <c r="D129" s="411"/>
      <c r="E129" s="411" t="s">
        <v>34</v>
      </c>
      <c r="F129" s="147" t="s">
        <v>116</v>
      </c>
      <c r="G129" s="148">
        <v>42.591539011277696</v>
      </c>
      <c r="H129" s="148">
        <v>42.591539011277696</v>
      </c>
      <c r="I129" s="148">
        <v>42.591539011277696</v>
      </c>
      <c r="J129" s="148">
        <v>42.591539011277696</v>
      </c>
      <c r="K129" s="171"/>
      <c r="L129" s="109"/>
    </row>
    <row r="130" spans="2:14" ht="13.5" customHeight="1" thickBot="1" x14ac:dyDescent="0.25">
      <c r="B130" s="388"/>
      <c r="C130" s="386"/>
      <c r="D130" s="411"/>
      <c r="E130" s="411" t="s">
        <v>34</v>
      </c>
      <c r="F130" s="147" t="s">
        <v>117</v>
      </c>
      <c r="G130" s="148">
        <v>56.358511481874295</v>
      </c>
      <c r="H130" s="148">
        <v>56.358511481874295</v>
      </c>
      <c r="I130" s="148">
        <v>56.358511481874295</v>
      </c>
      <c r="J130" s="148">
        <v>56.358511481874295</v>
      </c>
      <c r="K130" s="171"/>
      <c r="L130" s="109"/>
    </row>
    <row r="131" spans="2:14" ht="13.5" customHeight="1" thickBot="1" x14ac:dyDescent="0.25">
      <c r="B131" s="388"/>
      <c r="C131" s="386"/>
      <c r="D131" s="411"/>
      <c r="E131" s="411" t="s">
        <v>34</v>
      </c>
      <c r="F131" s="153" t="s">
        <v>124</v>
      </c>
      <c r="G131" s="154">
        <f>1-ABS((G128/AVERAGE(G128:G129))-1)</f>
        <v>0.76147344243970205</v>
      </c>
      <c r="H131" s="154">
        <f>1-ABS((H128/AVERAGE(H128:H129))-1)</f>
        <v>0.76147344243970205</v>
      </c>
      <c r="I131" s="154">
        <f>1-ABS((I128/AVERAGE(I128:I129))-1)</f>
        <v>0.76147344243970205</v>
      </c>
      <c r="J131" s="154">
        <f>1-ABS((J128/AVERAGE(J128:J129))-1)</f>
        <v>0.76147344243970205</v>
      </c>
      <c r="K131" s="236"/>
      <c r="L131" s="109"/>
    </row>
    <row r="132" spans="2:14" ht="13.5" customHeight="1" thickBot="1" x14ac:dyDescent="0.25">
      <c r="B132" s="388"/>
      <c r="C132" s="386"/>
      <c r="D132" s="411"/>
      <c r="E132" s="411" t="s">
        <v>34</v>
      </c>
      <c r="F132" s="151" t="s">
        <v>128</v>
      </c>
      <c r="G132" s="152">
        <f>1+G131*99</f>
        <v>76.385870801530501</v>
      </c>
      <c r="H132" s="152">
        <f t="shared" ref="H132:I132" si="26">1+H131*99</f>
        <v>76.385870801530501</v>
      </c>
      <c r="I132" s="152">
        <f t="shared" si="26"/>
        <v>76.385870801530501</v>
      </c>
      <c r="J132" s="152">
        <f t="shared" ref="J132" si="27">1+J131*99</f>
        <v>76.385870801530501</v>
      </c>
      <c r="K132" s="237"/>
      <c r="L132" s="109"/>
    </row>
    <row r="133" spans="2:14" ht="13.5" customHeight="1" thickBot="1" x14ac:dyDescent="0.25">
      <c r="B133" s="388"/>
      <c r="C133" s="386" t="s">
        <v>15</v>
      </c>
      <c r="D133" s="411" t="str">
        <f>+Indicadores!D35</f>
        <v>Participación en actividades deportivas, culturales y de ocio</v>
      </c>
      <c r="E133" s="411" t="s">
        <v>35</v>
      </c>
      <c r="F133" s="157" t="s">
        <v>114</v>
      </c>
      <c r="G133" s="157">
        <v>57.2</v>
      </c>
      <c r="H133" s="157">
        <v>57.2</v>
      </c>
      <c r="I133" s="157">
        <v>57.2</v>
      </c>
      <c r="J133" s="157">
        <v>57.2</v>
      </c>
      <c r="K133" s="48"/>
      <c r="L133" s="109"/>
    </row>
    <row r="134" spans="2:14" ht="13.5" customHeight="1" thickBot="1" x14ac:dyDescent="0.25">
      <c r="B134" s="388"/>
      <c r="C134" s="386"/>
      <c r="D134" s="411"/>
      <c r="E134" s="411" t="s">
        <v>35</v>
      </c>
      <c r="F134" s="147" t="s">
        <v>115</v>
      </c>
      <c r="G134" s="148">
        <v>83.301752192890859</v>
      </c>
      <c r="H134" s="148">
        <v>83.301752192890859</v>
      </c>
      <c r="I134" s="148">
        <v>84.850382064313052</v>
      </c>
      <c r="J134" s="148">
        <v>84.850382064313052</v>
      </c>
      <c r="K134" s="171"/>
      <c r="L134" s="109"/>
      <c r="M134" s="169"/>
      <c r="N134" s="115"/>
    </row>
    <row r="135" spans="2:14" ht="13.5" customHeight="1" thickBot="1" x14ac:dyDescent="0.25">
      <c r="B135" s="388"/>
      <c r="C135" s="386"/>
      <c r="D135" s="411"/>
      <c r="E135" s="411" t="s">
        <v>35</v>
      </c>
      <c r="F135" s="147" t="s">
        <v>116</v>
      </c>
      <c r="G135" s="148">
        <v>83.936239121699913</v>
      </c>
      <c r="H135" s="148">
        <v>83.936239121699913</v>
      </c>
      <c r="I135" s="148">
        <v>86.089598819681925</v>
      </c>
      <c r="J135" s="148">
        <v>86.089598819681925</v>
      </c>
      <c r="K135" s="171"/>
      <c r="L135" s="109"/>
      <c r="M135" s="170"/>
      <c r="N135" s="170"/>
    </row>
    <row r="136" spans="2:14" ht="13.5" customHeight="1" thickBot="1" x14ac:dyDescent="0.25">
      <c r="B136" s="388"/>
      <c r="C136" s="386"/>
      <c r="D136" s="411"/>
      <c r="E136" s="411" t="s">
        <v>35</v>
      </c>
      <c r="F136" s="155" t="s">
        <v>117</v>
      </c>
      <c r="G136" s="156">
        <v>42.6</v>
      </c>
      <c r="H136" s="156">
        <v>42.6</v>
      </c>
      <c r="I136" s="156">
        <v>42.6</v>
      </c>
      <c r="J136" s="156">
        <v>42.6</v>
      </c>
      <c r="K136" s="171"/>
      <c r="L136" s="109"/>
      <c r="M136" s="171"/>
      <c r="N136" s="171"/>
    </row>
    <row r="137" spans="2:14" ht="13.5" customHeight="1" thickBot="1" x14ac:dyDescent="0.25">
      <c r="B137" s="388"/>
      <c r="C137" s="386"/>
      <c r="D137" s="411"/>
      <c r="E137" s="411" t="s">
        <v>35</v>
      </c>
      <c r="F137" s="153" t="s">
        <v>124</v>
      </c>
      <c r="G137" s="154">
        <f>1-ABS((G134/AVERAGE(G134:G135))-1)</f>
        <v>0.99620608377425723</v>
      </c>
      <c r="H137" s="154">
        <f>1-ABS((H134/AVERAGE(H134:H135))-1)</f>
        <v>0.99620608377425723</v>
      </c>
      <c r="I137" s="154">
        <f>1-ABS((I134/AVERAGE(I134:I135))-1)</f>
        <v>0.99275057392097277</v>
      </c>
      <c r="J137" s="154">
        <f>1-ABS((J134/AVERAGE(J134:J135))-1)</f>
        <v>0.99275057392097277</v>
      </c>
      <c r="K137" s="236"/>
      <c r="L137" s="109"/>
    </row>
    <row r="138" spans="2:14" ht="13.5" customHeight="1" thickBot="1" x14ac:dyDescent="0.25">
      <c r="B138" s="388"/>
      <c r="C138" s="386"/>
      <c r="D138" s="411"/>
      <c r="E138" s="411" t="s">
        <v>35</v>
      </c>
      <c r="F138" s="149" t="s">
        <v>394</v>
      </c>
      <c r="G138" s="150">
        <f>(G136/G133)^(1/2)</f>
        <v>0.86299203052823426</v>
      </c>
      <c r="H138" s="150">
        <f>(H136/H133)^(1/2)</f>
        <v>0.86299203052823426</v>
      </c>
      <c r="I138" s="150">
        <f>(I136/I133)^(1/2)</f>
        <v>0.86299203052823426</v>
      </c>
      <c r="J138" s="150">
        <f>(J136/J133)^(1/2)</f>
        <v>0.86299203052823426</v>
      </c>
      <c r="K138" s="237"/>
      <c r="L138" s="109"/>
    </row>
    <row r="139" spans="2:14" ht="13.5" customHeight="1" thickBot="1" x14ac:dyDescent="0.25">
      <c r="B139" s="388"/>
      <c r="C139" s="386"/>
      <c r="D139" s="411"/>
      <c r="E139" s="411" t="s">
        <v>35</v>
      </c>
      <c r="F139" s="151" t="s">
        <v>128</v>
      </c>
      <c r="G139" s="152">
        <f>1+(G138*G137)*99</f>
        <v>86.112073195031726</v>
      </c>
      <c r="H139" s="152">
        <f t="shared" ref="H139:I139" si="28">1+(H138*H137)*99</f>
        <v>86.112073195031726</v>
      </c>
      <c r="I139" s="152">
        <f t="shared" si="28"/>
        <v>85.8168475260169</v>
      </c>
      <c r="J139" s="152">
        <f t="shared" ref="J139" si="29">1+(J138*J137)*99</f>
        <v>85.8168475260169</v>
      </c>
      <c r="K139" s="237"/>
      <c r="L139" s="109"/>
    </row>
    <row r="140" spans="2:14" ht="13.5" customHeight="1" thickBot="1" x14ac:dyDescent="0.25">
      <c r="B140" s="388"/>
      <c r="C140" s="386"/>
      <c r="D140" s="411" t="str">
        <f>+Indicadores!D36</f>
        <v>Participación en actividades de voluntariado y benéficas</v>
      </c>
      <c r="E140" s="411" t="s">
        <v>36</v>
      </c>
      <c r="F140" s="157" t="s">
        <v>114</v>
      </c>
      <c r="G140" s="157">
        <v>35.5</v>
      </c>
      <c r="H140" s="157">
        <v>35.5</v>
      </c>
      <c r="I140" s="157">
        <v>35.5</v>
      </c>
      <c r="J140" s="157">
        <v>35.5</v>
      </c>
      <c r="K140" s="48"/>
      <c r="L140" s="109"/>
    </row>
    <row r="141" spans="2:14" ht="13.5" customHeight="1" thickBot="1" x14ac:dyDescent="0.25">
      <c r="B141" s="388"/>
      <c r="C141" s="386"/>
      <c r="D141" s="411"/>
      <c r="E141" s="411" t="s">
        <v>36</v>
      </c>
      <c r="F141" s="147" t="s">
        <v>115</v>
      </c>
      <c r="G141" s="148">
        <v>31.547602545820048</v>
      </c>
      <c r="H141" s="148">
        <v>31.547602545820048</v>
      </c>
      <c r="I141" s="148">
        <v>31.547602545820048</v>
      </c>
      <c r="J141" s="148">
        <v>31.547602545820048</v>
      </c>
      <c r="K141" s="171"/>
      <c r="L141" s="109"/>
      <c r="M141" s="169"/>
      <c r="N141" s="115"/>
    </row>
    <row r="142" spans="2:14" ht="13.5" customHeight="1" thickBot="1" x14ac:dyDescent="0.25">
      <c r="B142" s="388"/>
      <c r="C142" s="386"/>
      <c r="D142" s="411"/>
      <c r="E142" s="411" t="s">
        <v>36</v>
      </c>
      <c r="F142" s="147" t="s">
        <v>116</v>
      </c>
      <c r="G142" s="148">
        <v>29.300740889919481</v>
      </c>
      <c r="H142" s="148">
        <v>29.300740889919481</v>
      </c>
      <c r="I142" s="148">
        <v>29.300740889919481</v>
      </c>
      <c r="J142" s="148">
        <v>29.300740889919481</v>
      </c>
      <c r="K142" s="171"/>
      <c r="L142" s="109"/>
      <c r="M142" s="170"/>
      <c r="N142" s="170"/>
    </row>
    <row r="143" spans="2:14" ht="13.5" customHeight="1" thickBot="1" x14ac:dyDescent="0.25">
      <c r="B143" s="388"/>
      <c r="C143" s="386"/>
      <c r="D143" s="411"/>
      <c r="E143" s="411" t="s">
        <v>36</v>
      </c>
      <c r="F143" s="155" t="s">
        <v>117</v>
      </c>
      <c r="G143" s="156">
        <v>6.7</v>
      </c>
      <c r="H143" s="156">
        <v>6.7</v>
      </c>
      <c r="I143" s="156">
        <v>6.7</v>
      </c>
      <c r="J143" s="156">
        <v>6.7</v>
      </c>
      <c r="K143" s="171"/>
      <c r="L143" s="109"/>
      <c r="M143" s="171"/>
      <c r="N143" s="171"/>
    </row>
    <row r="144" spans="2:14" ht="13.5" customHeight="1" thickBot="1" x14ac:dyDescent="0.25">
      <c r="B144" s="388"/>
      <c r="C144" s="386"/>
      <c r="D144" s="411"/>
      <c r="E144" s="411" t="s">
        <v>36</v>
      </c>
      <c r="F144" s="153" t="s">
        <v>124</v>
      </c>
      <c r="G144" s="154">
        <f>1-ABS((G141/AVERAGE(G141:G142))-1)</f>
        <v>0.96307439892306324</v>
      </c>
      <c r="H144" s="154">
        <f>1-ABS((H141/AVERAGE(H141:H142))-1)</f>
        <v>0.96307439892306324</v>
      </c>
      <c r="I144" s="154">
        <f>1-ABS((I141/AVERAGE(I141:I142))-1)</f>
        <v>0.96307439892306324</v>
      </c>
      <c r="J144" s="154">
        <f>1-ABS((J141/AVERAGE(J141:J142))-1)</f>
        <v>0.96307439892306324</v>
      </c>
      <c r="K144" s="236"/>
      <c r="L144" s="109"/>
      <c r="M144" s="115"/>
      <c r="N144" s="115"/>
    </row>
    <row r="145" spans="2:12" ht="13.5" customHeight="1" thickBot="1" x14ac:dyDescent="0.25">
      <c r="B145" s="388"/>
      <c r="C145" s="386"/>
      <c r="D145" s="411"/>
      <c r="E145" s="411" t="s">
        <v>36</v>
      </c>
      <c r="F145" s="149" t="s">
        <v>394</v>
      </c>
      <c r="G145" s="150">
        <f>(G143/G140)^(1/2)</f>
        <v>0.43443341764440402</v>
      </c>
      <c r="H145" s="150">
        <f>(H143/H140)^(1/2)</f>
        <v>0.43443341764440402</v>
      </c>
      <c r="I145" s="150">
        <f>(I143/I140)^(1/2)</f>
        <v>0.43443341764440402</v>
      </c>
      <c r="J145" s="150">
        <f>(J143/J140)^(1/2)</f>
        <v>0.43443341764440402</v>
      </c>
      <c r="K145" s="237"/>
      <c r="L145" s="109"/>
    </row>
    <row r="146" spans="2:12" ht="13.5" customHeight="1" thickBot="1" x14ac:dyDescent="0.25">
      <c r="B146" s="388"/>
      <c r="C146" s="386"/>
      <c r="D146" s="411"/>
      <c r="E146" s="411" t="s">
        <v>36</v>
      </c>
      <c r="F146" s="151" t="s">
        <v>128</v>
      </c>
      <c r="G146" s="152">
        <f>1+(G145*G144)*99</f>
        <v>42.42077855442767</v>
      </c>
      <c r="H146" s="152">
        <f t="shared" ref="H146:I146" si="30">1+(H145*H144)*99</f>
        <v>42.42077855442767</v>
      </c>
      <c r="I146" s="152">
        <f t="shared" si="30"/>
        <v>42.42077855442767</v>
      </c>
      <c r="J146" s="152">
        <f t="shared" ref="J146" si="31">1+(J145*J144)*99</f>
        <v>42.42077855442767</v>
      </c>
      <c r="K146" s="237"/>
      <c r="L146" s="109"/>
    </row>
    <row r="147" spans="2:12" ht="13.5" customHeight="1" thickBot="1" x14ac:dyDescent="0.25">
      <c r="B147" s="396" t="s">
        <v>8</v>
      </c>
      <c r="C147" s="394" t="s">
        <v>60</v>
      </c>
      <c r="D147" s="412" t="str">
        <f>+Indicadores!D37</f>
        <v>Participación en el Gobierno de Navarra</v>
      </c>
      <c r="E147" s="412" t="s">
        <v>37</v>
      </c>
      <c r="F147" s="159" t="s">
        <v>115</v>
      </c>
      <c r="G147" s="160">
        <v>0.76861368330835556</v>
      </c>
      <c r="H147" s="160">
        <v>0.84874777387800571</v>
      </c>
      <c r="I147" s="160">
        <v>0.83005592733248446</v>
      </c>
      <c r="J147" s="160">
        <v>0.99562381791785592</v>
      </c>
      <c r="K147" s="244"/>
      <c r="L147" s="109"/>
    </row>
    <row r="148" spans="2:12" ht="13.5" customHeight="1" thickBot="1" x14ac:dyDescent="0.25">
      <c r="B148" s="396"/>
      <c r="C148" s="394"/>
      <c r="D148" s="412"/>
      <c r="E148" s="412" t="s">
        <v>37</v>
      </c>
      <c r="F148" s="159" t="s">
        <v>116</v>
      </c>
      <c r="G148" s="160">
        <v>1.2341136639792236</v>
      </c>
      <c r="H148" s="160">
        <v>1.1539047463786181</v>
      </c>
      <c r="I148" s="160">
        <v>1.1748884532932524</v>
      </c>
      <c r="J148" s="160">
        <v>1.0045256922723969</v>
      </c>
      <c r="K148" s="244"/>
      <c r="L148" s="109"/>
    </row>
    <row r="149" spans="2:12" ht="13.5" customHeight="1" thickBot="1" x14ac:dyDescent="0.25">
      <c r="B149" s="396"/>
      <c r="C149" s="394"/>
      <c r="D149" s="412"/>
      <c r="E149" s="412" t="s">
        <v>37</v>
      </c>
      <c r="F149" s="159" t="s">
        <v>117</v>
      </c>
      <c r="G149" s="160">
        <v>1</v>
      </c>
      <c r="H149" s="160">
        <v>1</v>
      </c>
      <c r="I149" s="160">
        <v>1</v>
      </c>
      <c r="J149" s="160">
        <v>1</v>
      </c>
      <c r="K149" s="244"/>
      <c r="L149" s="109"/>
    </row>
    <row r="150" spans="2:12" ht="13.5" customHeight="1" thickBot="1" x14ac:dyDescent="0.25">
      <c r="B150" s="396"/>
      <c r="C150" s="394"/>
      <c r="D150" s="412"/>
      <c r="E150" s="412" t="s">
        <v>37</v>
      </c>
      <c r="F150" s="161" t="s">
        <v>124</v>
      </c>
      <c r="G150" s="162">
        <f>1-ABS((G147/AVERAGE(G147:G148))-1)</f>
        <v>0.76756697245817096</v>
      </c>
      <c r="H150" s="162">
        <f>1-ABS((H147/AVERAGE(H147:H148))-1)</f>
        <v>0.8476236044875578</v>
      </c>
      <c r="I150" s="162">
        <f>1-ABS((I147/AVERAGE(I147:I148))-1)</f>
        <v>0.8280089316726349</v>
      </c>
      <c r="J150" s="162">
        <f>1-ABS((J147/AVERAGE(J147:J148))-1)</f>
        <v>0.9955493955280903</v>
      </c>
      <c r="K150" s="236"/>
      <c r="L150" s="109"/>
    </row>
    <row r="151" spans="2:12" ht="13.5" customHeight="1" thickBot="1" x14ac:dyDescent="0.25">
      <c r="B151" s="396"/>
      <c r="C151" s="394"/>
      <c r="D151" s="412"/>
      <c r="E151" s="412" t="s">
        <v>37</v>
      </c>
      <c r="F151" s="163" t="s">
        <v>128</v>
      </c>
      <c r="G151" s="164">
        <f>1+G150*99</f>
        <v>76.989130273358924</v>
      </c>
      <c r="H151" s="164">
        <f t="shared" ref="H151:I151" si="32">1+H150*99</f>
        <v>84.914736844268219</v>
      </c>
      <c r="I151" s="164">
        <f t="shared" si="32"/>
        <v>82.972884235590854</v>
      </c>
      <c r="J151" s="164">
        <f t="shared" ref="J151" si="33">1+J150*99</f>
        <v>99.559390157280944</v>
      </c>
      <c r="K151" s="237"/>
      <c r="L151" s="109"/>
    </row>
    <row r="152" spans="2:12" ht="13.5" customHeight="1" thickBot="1" x14ac:dyDescent="0.25">
      <c r="B152" s="396"/>
      <c r="C152" s="394"/>
      <c r="D152" s="412" t="str">
        <f>+Indicadores!D39</f>
        <v>Participación en el Parlamento de Navarra</v>
      </c>
      <c r="E152" s="412" t="s">
        <v>38</v>
      </c>
      <c r="F152" s="159" t="s">
        <v>115</v>
      </c>
      <c r="G152" s="160">
        <v>0.70255044939041444</v>
      </c>
      <c r="H152" s="160">
        <v>0.74023233470198924</v>
      </c>
      <c r="I152" s="160">
        <v>0.9069950528750732</v>
      </c>
      <c r="J152" s="160">
        <v>1.0097082524152305</v>
      </c>
      <c r="K152" s="244"/>
      <c r="L152" s="109"/>
    </row>
    <row r="153" spans="2:12" ht="13.5" customHeight="1" thickBot="1" x14ac:dyDescent="0.25">
      <c r="B153" s="396"/>
      <c r="C153" s="394"/>
      <c r="D153" s="412"/>
      <c r="E153" s="412" t="s">
        <v>38</v>
      </c>
      <c r="F153" s="159" t="s">
        <v>116</v>
      </c>
      <c r="G153" s="160">
        <v>1.3009555843139375</v>
      </c>
      <c r="H153" s="160">
        <v>1.2643232279623453</v>
      </c>
      <c r="I153" s="160">
        <v>1.0957108482572473</v>
      </c>
      <c r="J153" s="160">
        <v>0.98996006973444706</v>
      </c>
      <c r="K153" s="244"/>
      <c r="L153" s="109"/>
    </row>
    <row r="154" spans="2:12" ht="13.5" customHeight="1" thickBot="1" x14ac:dyDescent="0.25">
      <c r="B154" s="396"/>
      <c r="C154" s="394"/>
      <c r="D154" s="412"/>
      <c r="E154" s="412" t="s">
        <v>38</v>
      </c>
      <c r="F154" s="159" t="s">
        <v>117</v>
      </c>
      <c r="G154" s="160">
        <v>1</v>
      </c>
      <c r="H154" s="160">
        <v>1</v>
      </c>
      <c r="I154" s="160">
        <v>1</v>
      </c>
      <c r="J154" s="160">
        <v>1</v>
      </c>
      <c r="K154" s="244"/>
      <c r="L154" s="109"/>
    </row>
    <row r="155" spans="2:12" ht="13.5" customHeight="1" thickBot="1" x14ac:dyDescent="0.25">
      <c r="B155" s="396"/>
      <c r="C155" s="394"/>
      <c r="D155" s="412"/>
      <c r="E155" s="412" t="s">
        <v>38</v>
      </c>
      <c r="F155" s="161" t="s">
        <v>124</v>
      </c>
      <c r="G155" s="162">
        <f>1-ABS((G152/AVERAGE(G152:G153))-1)</f>
        <v>0.70132102182037803</v>
      </c>
      <c r="H155" s="162">
        <f>1-ABS((H152/AVERAGE(H152:H153))-1)</f>
        <v>0.73855007911890158</v>
      </c>
      <c r="I155" s="162">
        <f>1-ABS((I152/AVERAGE(I152:I153))-1)</f>
        <v>0.90576959139358648</v>
      </c>
      <c r="J155" s="162">
        <f>1-ABS((J152/AVERAGE(J152:J153))-1)</f>
        <v>0.99012427087930566</v>
      </c>
      <c r="K155" s="236"/>
      <c r="L155" s="109"/>
    </row>
    <row r="156" spans="2:12" ht="13.5" customHeight="1" thickBot="1" x14ac:dyDescent="0.25">
      <c r="B156" s="396"/>
      <c r="C156" s="394"/>
      <c r="D156" s="412"/>
      <c r="E156" s="412" t="s">
        <v>38</v>
      </c>
      <c r="F156" s="163" t="s">
        <v>128</v>
      </c>
      <c r="G156" s="164">
        <f>1+G155*99</f>
        <v>70.430781160217421</v>
      </c>
      <c r="H156" s="164">
        <f t="shared" ref="H156:I156" si="34">1+H155*99</f>
        <v>74.11645783277126</v>
      </c>
      <c r="I156" s="164">
        <f t="shared" si="34"/>
        <v>90.671189547965056</v>
      </c>
      <c r="J156" s="164">
        <f t="shared" ref="J156" si="35">1+J155*99</f>
        <v>99.022302817051255</v>
      </c>
      <c r="K156" s="237"/>
      <c r="L156" s="109"/>
    </row>
    <row r="157" spans="2:12" ht="13.5" customHeight="1" thickBot="1" x14ac:dyDescent="0.25">
      <c r="B157" s="396"/>
      <c r="C157" s="394"/>
      <c r="D157" s="409" t="str">
        <f>+Indicadores!D41</f>
        <v>Participación en los plenos municipales</v>
      </c>
      <c r="E157" s="409" t="s">
        <v>39</v>
      </c>
      <c r="F157" s="159" t="s">
        <v>115</v>
      </c>
      <c r="G157" s="160">
        <v>0.66059245514973319</v>
      </c>
      <c r="H157" s="160">
        <v>0.65718684326252752</v>
      </c>
      <c r="I157" s="160">
        <v>0.65918320537043629</v>
      </c>
      <c r="J157" s="160">
        <v>0.67620607032128421</v>
      </c>
      <c r="K157" s="244"/>
      <c r="L157" s="109"/>
    </row>
    <row r="158" spans="2:12" ht="13.5" customHeight="1" thickBot="1" x14ac:dyDescent="0.25">
      <c r="B158" s="396"/>
      <c r="C158" s="394"/>
      <c r="D158" s="409"/>
      <c r="E158" s="409" t="s">
        <v>39</v>
      </c>
      <c r="F158" s="159" t="s">
        <v>116</v>
      </c>
      <c r="G158" s="160">
        <v>1.3441710773589921</v>
      </c>
      <c r="H158" s="160">
        <v>1.3488268099254366</v>
      </c>
      <c r="I158" s="160">
        <v>1.3503549656901557</v>
      </c>
      <c r="J158" s="160">
        <v>1.3348561960836105</v>
      </c>
      <c r="K158" s="244"/>
      <c r="L158" s="109"/>
    </row>
    <row r="159" spans="2:12" ht="13.5" customHeight="1" thickBot="1" x14ac:dyDescent="0.25">
      <c r="B159" s="396"/>
      <c r="C159" s="394"/>
      <c r="D159" s="409"/>
      <c r="E159" s="409" t="s">
        <v>39</v>
      </c>
      <c r="F159" s="159" t="s">
        <v>117</v>
      </c>
      <c r="G159" s="160">
        <v>1</v>
      </c>
      <c r="H159" s="160">
        <v>1</v>
      </c>
      <c r="I159" s="160">
        <v>1</v>
      </c>
      <c r="J159" s="160">
        <v>1</v>
      </c>
      <c r="K159" s="244"/>
      <c r="L159" s="109"/>
    </row>
    <row r="160" spans="2:12" ht="13.5" customHeight="1" thickBot="1" x14ac:dyDescent="0.25">
      <c r="B160" s="396"/>
      <c r="C160" s="394"/>
      <c r="D160" s="409"/>
      <c r="E160" s="409" t="s">
        <v>39</v>
      </c>
      <c r="F160" s="161" t="s">
        <v>124</v>
      </c>
      <c r="G160" s="162">
        <f>1-ABS((G157/AVERAGE(G157:G158))-1)</f>
        <v>0.65902281684371988</v>
      </c>
      <c r="H160" s="162">
        <f>1-ABS((H157/AVERAGE(H157:H158))-1)</f>
        <v>0.65521672020339827</v>
      </c>
      <c r="I160" s="162">
        <f>1-ABS((I157/AVERAGE(I157:I158))-1)</f>
        <v>0.65605442570173556</v>
      </c>
      <c r="J160" s="162">
        <f>1-ABS((J157/AVERAGE(J157:J158))-1)</f>
        <v>0.6724864581444453</v>
      </c>
      <c r="K160" s="236"/>
      <c r="L160" s="109"/>
    </row>
    <row r="161" spans="2:15" ht="13.5" customHeight="1" thickBot="1" x14ac:dyDescent="0.25">
      <c r="B161" s="396"/>
      <c r="C161" s="394"/>
      <c r="D161" s="409"/>
      <c r="E161" s="409" t="s">
        <v>39</v>
      </c>
      <c r="F161" s="163" t="s">
        <v>128</v>
      </c>
      <c r="G161" s="164">
        <f>1+G160*99</f>
        <v>66.243258867528269</v>
      </c>
      <c r="H161" s="164">
        <f t="shared" ref="H161:I161" si="36">1+H160*99</f>
        <v>65.866455300136423</v>
      </c>
      <c r="I161" s="164">
        <f t="shared" si="36"/>
        <v>65.949388144471826</v>
      </c>
      <c r="J161" s="164">
        <f t="shared" ref="J161" si="37">1+J160*99</f>
        <v>67.576159356300082</v>
      </c>
      <c r="K161" s="237"/>
      <c r="L161" s="109"/>
    </row>
    <row r="162" spans="2:15" ht="13.5" customHeight="1" thickBot="1" x14ac:dyDescent="0.25">
      <c r="B162" s="396"/>
      <c r="C162" s="394" t="s">
        <v>61</v>
      </c>
      <c r="D162" s="412" t="str">
        <f>+Indicadores!D43</f>
        <v>Participación  en los consejos de administración de las principales empresas</v>
      </c>
      <c r="E162" s="412" t="s">
        <v>40</v>
      </c>
      <c r="F162" s="159" t="s">
        <v>115</v>
      </c>
      <c r="G162" s="160">
        <v>0.38949961172437914</v>
      </c>
      <c r="H162" s="160">
        <v>0.38949961172437914</v>
      </c>
      <c r="I162" s="160">
        <v>0.38949961172437914</v>
      </c>
      <c r="J162" s="160">
        <v>0.38949961172437914</v>
      </c>
      <c r="K162" s="244"/>
      <c r="L162" s="109"/>
    </row>
    <row r="163" spans="2:15" ht="13.5" customHeight="1" thickBot="1" x14ac:dyDescent="0.25">
      <c r="B163" s="396"/>
      <c r="C163" s="394"/>
      <c r="D163" s="412"/>
      <c r="E163" s="412" t="s">
        <v>40</v>
      </c>
      <c r="F163" s="159" t="s">
        <v>116</v>
      </c>
      <c r="G163" s="160">
        <v>1.6313520269144002</v>
      </c>
      <c r="H163" s="160">
        <v>1.6313520269144002</v>
      </c>
      <c r="I163" s="160">
        <v>1.6313520269144002</v>
      </c>
      <c r="J163" s="160">
        <v>1.6313520269144002</v>
      </c>
      <c r="K163" s="244"/>
      <c r="L163" s="109"/>
    </row>
    <row r="164" spans="2:15" ht="13.5" customHeight="1" thickBot="1" x14ac:dyDescent="0.25">
      <c r="B164" s="396"/>
      <c r="C164" s="394"/>
      <c r="D164" s="412"/>
      <c r="E164" s="412" t="s">
        <v>40</v>
      </c>
      <c r="F164" s="159" t="s">
        <v>117</v>
      </c>
      <c r="G164" s="160">
        <v>1</v>
      </c>
      <c r="H164" s="160">
        <v>1</v>
      </c>
      <c r="I164" s="160">
        <v>1</v>
      </c>
      <c r="J164" s="160">
        <v>1</v>
      </c>
      <c r="K164" s="244"/>
      <c r="L164" s="109"/>
    </row>
    <row r="165" spans="2:15" ht="13.5" customHeight="1" thickBot="1" x14ac:dyDescent="0.25">
      <c r="B165" s="396"/>
      <c r="C165" s="394"/>
      <c r="D165" s="412"/>
      <c r="E165" s="412" t="s">
        <v>40</v>
      </c>
      <c r="F165" s="161" t="s">
        <v>124</v>
      </c>
      <c r="G165" s="162">
        <f>1-ABS((G162/AVERAGE(G162:G163))-1)</f>
        <v>0.38548066001197523</v>
      </c>
      <c r="H165" s="162">
        <f>1-ABS((H162/AVERAGE(H162:H163))-1)</f>
        <v>0.38548066001197523</v>
      </c>
      <c r="I165" s="162">
        <f>1-ABS((I162/AVERAGE(I162:I163))-1)</f>
        <v>0.38548066001197523</v>
      </c>
      <c r="J165" s="162">
        <f>1-ABS((J162/AVERAGE(J162:J163))-1)</f>
        <v>0.38548066001197523</v>
      </c>
      <c r="K165" s="236"/>
      <c r="L165" s="109"/>
    </row>
    <row r="166" spans="2:15" ht="13.5" customHeight="1" thickBot="1" x14ac:dyDescent="0.25">
      <c r="B166" s="396"/>
      <c r="C166" s="394"/>
      <c r="D166" s="412"/>
      <c r="E166" s="412" t="s">
        <v>40</v>
      </c>
      <c r="F166" s="163" t="s">
        <v>128</v>
      </c>
      <c r="G166" s="164">
        <f>1+G165*99</f>
        <v>39.162585341185547</v>
      </c>
      <c r="H166" s="164">
        <f t="shared" ref="H166:I166" si="38">1+H165*99</f>
        <v>39.162585341185547</v>
      </c>
      <c r="I166" s="164">
        <f t="shared" si="38"/>
        <v>39.162585341185547</v>
      </c>
      <c r="J166" s="164">
        <f t="shared" ref="J166" si="39">1+J165*99</f>
        <v>39.162585341185547</v>
      </c>
      <c r="K166" s="237"/>
      <c r="L166" s="109"/>
    </row>
    <row r="167" spans="2:15" ht="13.5" customHeight="1" thickBot="1" x14ac:dyDescent="0.25">
      <c r="B167" s="396"/>
      <c r="C167" s="394"/>
      <c r="D167" s="409" t="str">
        <f>+Indicadores!D45</f>
        <v>Participación  en el Consejo de Gobierno del Banco de España</v>
      </c>
      <c r="E167" s="409" t="s">
        <v>41</v>
      </c>
      <c r="F167" s="159" t="s">
        <v>115</v>
      </c>
      <c r="G167" s="160">
        <v>0.45715242065548389</v>
      </c>
      <c r="H167" s="160">
        <v>0.47153951434045771</v>
      </c>
      <c r="I167" s="160">
        <v>0.52005057786146291</v>
      </c>
      <c r="J167" s="160">
        <v>0.64711778428333588</v>
      </c>
      <c r="K167" s="244"/>
      <c r="L167" s="109"/>
    </row>
    <row r="168" spans="2:15" ht="13.5" customHeight="1" thickBot="1" x14ac:dyDescent="0.25">
      <c r="B168" s="396"/>
      <c r="C168" s="394"/>
      <c r="D168" s="409"/>
      <c r="E168" s="409" t="s">
        <v>41</v>
      </c>
      <c r="F168" s="159" t="s">
        <v>116</v>
      </c>
      <c r="G168" s="160">
        <v>1.56427445939419</v>
      </c>
      <c r="H168" s="160">
        <v>1.5524388190384912</v>
      </c>
      <c r="I168" s="160">
        <v>1.5064066511681535</v>
      </c>
      <c r="J168" s="160">
        <v>1.37409463492094</v>
      </c>
      <c r="K168" s="244"/>
      <c r="L168" s="109"/>
    </row>
    <row r="169" spans="2:15" ht="13.5" customHeight="1" thickBot="1" x14ac:dyDescent="0.25">
      <c r="B169" s="396"/>
      <c r="C169" s="394"/>
      <c r="D169" s="409"/>
      <c r="E169" s="409" t="s">
        <v>41</v>
      </c>
      <c r="F169" s="159" t="s">
        <v>117</v>
      </c>
      <c r="G169" s="160">
        <v>1</v>
      </c>
      <c r="H169" s="160">
        <v>1</v>
      </c>
      <c r="I169" s="160">
        <v>1</v>
      </c>
      <c r="J169" s="160">
        <v>2</v>
      </c>
      <c r="K169" s="244"/>
      <c r="L169" s="109"/>
      <c r="M169" s="115"/>
      <c r="N169" s="115"/>
      <c r="O169" s="115"/>
    </row>
    <row r="170" spans="2:15" ht="13.5" customHeight="1" thickBot="1" x14ac:dyDescent="0.25">
      <c r="B170" s="396"/>
      <c r="C170" s="394"/>
      <c r="D170" s="409"/>
      <c r="E170" s="409" t="s">
        <v>41</v>
      </c>
      <c r="F170" s="161" t="s">
        <v>124</v>
      </c>
      <c r="G170" s="162">
        <v>0.4525252525252525</v>
      </c>
      <c r="H170" s="162">
        <v>0.46666666666666667</v>
      </c>
      <c r="I170" s="162">
        <v>0.5121212121212122</v>
      </c>
      <c r="J170" s="162">
        <v>0.5121212121212122</v>
      </c>
      <c r="K170" s="236"/>
      <c r="L170" s="109"/>
      <c r="M170" s="115"/>
      <c r="N170" s="115"/>
      <c r="O170" s="115"/>
    </row>
    <row r="171" spans="2:15" ht="13.5" customHeight="1" thickBot="1" x14ac:dyDescent="0.25">
      <c r="B171" s="396"/>
      <c r="C171" s="394"/>
      <c r="D171" s="409"/>
      <c r="E171" s="409" t="s">
        <v>41</v>
      </c>
      <c r="F171" s="163" t="s">
        <v>128</v>
      </c>
      <c r="G171" s="164">
        <v>45.8</v>
      </c>
      <c r="H171" s="164">
        <v>47.2</v>
      </c>
      <c r="I171" s="164">
        <v>51.7</v>
      </c>
      <c r="J171" s="164">
        <v>51.7</v>
      </c>
      <c r="K171" s="237"/>
      <c r="L171" s="222"/>
      <c r="M171" s="116"/>
      <c r="N171" s="115"/>
      <c r="O171" s="115"/>
    </row>
    <row r="172" spans="2:15" ht="13.5" customHeight="1" thickBot="1" x14ac:dyDescent="0.25">
      <c r="B172" s="396"/>
      <c r="C172" s="394" t="s">
        <v>62</v>
      </c>
      <c r="D172" s="409" t="str">
        <f>+Indicadores!D47</f>
        <v>Participación en las decisiones de financiación pública de I+D</v>
      </c>
      <c r="E172" s="409" t="s">
        <v>42</v>
      </c>
      <c r="F172" s="159" t="s">
        <v>115</v>
      </c>
      <c r="G172" s="160">
        <f>+'P6'!C19</f>
        <v>0.78848061001024994</v>
      </c>
      <c r="H172" s="160">
        <f>+'P6'!D19</f>
        <v>0.78848061001024994</v>
      </c>
      <c r="I172" s="160">
        <f>+'P6'!E19</f>
        <v>0.78848061001024994</v>
      </c>
      <c r="J172" s="160">
        <v>0.78672952995405565</v>
      </c>
      <c r="K172" s="244"/>
      <c r="L172" s="109"/>
      <c r="M172" s="115"/>
      <c r="N172" s="115"/>
      <c r="O172" s="115"/>
    </row>
    <row r="173" spans="2:15" ht="13.5" customHeight="1" thickBot="1" x14ac:dyDescent="0.25">
      <c r="B173" s="396"/>
      <c r="C173" s="394"/>
      <c r="D173" s="409"/>
      <c r="E173" s="409" t="s">
        <v>42</v>
      </c>
      <c r="F173" s="159" t="s">
        <v>116</v>
      </c>
      <c r="G173" s="160">
        <f>+'P6'!C20</f>
        <v>1.2177914516600137</v>
      </c>
      <c r="H173" s="160">
        <f>+'P6'!D20</f>
        <v>1.2177914516600137</v>
      </c>
      <c r="I173" s="160">
        <f>+'P6'!E20</f>
        <v>1.2177914516600137</v>
      </c>
      <c r="J173" s="160">
        <v>1.2205887614232938</v>
      </c>
      <c r="K173" s="244"/>
      <c r="L173" s="109"/>
    </row>
    <row r="174" spans="2:15" ht="13.5" customHeight="1" thickBot="1" x14ac:dyDescent="0.25">
      <c r="B174" s="396"/>
      <c r="C174" s="394"/>
      <c r="D174" s="409"/>
      <c r="E174" s="409" t="s">
        <v>42</v>
      </c>
      <c r="F174" s="159" t="s">
        <v>117</v>
      </c>
      <c r="G174" s="160">
        <f>+'P6'!C21</f>
        <v>1</v>
      </c>
      <c r="H174" s="160">
        <f>+'P6'!D21</f>
        <v>1</v>
      </c>
      <c r="I174" s="160">
        <f>+'P6'!E21</f>
        <v>1</v>
      </c>
      <c r="J174" s="160">
        <v>1</v>
      </c>
      <c r="K174" s="244"/>
      <c r="L174" s="109"/>
    </row>
    <row r="175" spans="2:15" ht="13.5" customHeight="1" thickBot="1" x14ac:dyDescent="0.25">
      <c r="B175" s="396"/>
      <c r="C175" s="394"/>
      <c r="D175" s="409"/>
      <c r="E175" s="409" t="s">
        <v>42</v>
      </c>
      <c r="F175" s="161" t="s">
        <v>124</v>
      </c>
      <c r="G175" s="162">
        <f>1-ABS((G172/AVERAGE(G172:G173))-1)</f>
        <v>0.78601564072404351</v>
      </c>
      <c r="H175" s="162">
        <f>1-ABS((H172/AVERAGE(H172:H173))-1)</f>
        <v>0.78601564072404351</v>
      </c>
      <c r="I175" s="162">
        <f>1-ABS((I172/AVERAGE(I172:I173))-1)</f>
        <v>0.78601564072404351</v>
      </c>
      <c r="J175" s="162">
        <f>1-ABS((J172/AVERAGE(J172:J173))-1)</f>
        <v>0.78386126737701389</v>
      </c>
      <c r="K175" s="236"/>
      <c r="L175" s="109"/>
    </row>
    <row r="176" spans="2:15" ht="13.5" customHeight="1" thickBot="1" x14ac:dyDescent="0.25">
      <c r="B176" s="396"/>
      <c r="C176" s="394"/>
      <c r="D176" s="409"/>
      <c r="E176" s="409" t="s">
        <v>42</v>
      </c>
      <c r="F176" s="163" t="s">
        <v>128</v>
      </c>
      <c r="G176" s="164">
        <f>1+G175*99</f>
        <v>78.815548431680313</v>
      </c>
      <c r="H176" s="164">
        <f t="shared" ref="H176:I176" si="40">1+H175*99</f>
        <v>78.815548431680313</v>
      </c>
      <c r="I176" s="164">
        <f t="shared" si="40"/>
        <v>78.815548431680313</v>
      </c>
      <c r="J176" s="164">
        <f t="shared" ref="J176" si="41">1+J175*99</f>
        <v>78.602265470324369</v>
      </c>
      <c r="K176" s="237"/>
      <c r="L176" s="109"/>
    </row>
    <row r="177" spans="2:12" ht="13.5" customHeight="1" thickBot="1" x14ac:dyDescent="0.25">
      <c r="B177" s="396"/>
      <c r="C177" s="394"/>
      <c r="D177" s="409" t="str">
        <f>+Indicadores!D49</f>
        <v>Participación en la  gestión de medios públicos de información</v>
      </c>
      <c r="E177" s="409" t="s">
        <v>43</v>
      </c>
      <c r="F177" s="159" t="s">
        <v>115</v>
      </c>
      <c r="G177" s="160">
        <v>0.65335517630161422</v>
      </c>
      <c r="H177" s="160">
        <v>0.65154629989781077</v>
      </c>
      <c r="I177" s="160">
        <v>0.64860240609688069</v>
      </c>
      <c r="J177" s="160">
        <v>0.64711778428333588</v>
      </c>
      <c r="K177" s="244"/>
      <c r="L177" s="109"/>
    </row>
    <row r="178" spans="2:12" ht="13.5" customHeight="1" thickBot="1" x14ac:dyDescent="0.25">
      <c r="B178" s="396"/>
      <c r="C178" s="394"/>
      <c r="D178" s="409"/>
      <c r="E178" s="409" t="s">
        <v>43</v>
      </c>
      <c r="F178" s="159" t="s">
        <v>116</v>
      </c>
      <c r="G178" s="160">
        <v>1.3603273330064207</v>
      </c>
      <c r="H178" s="160">
        <v>1.3642644167307953</v>
      </c>
      <c r="I178" s="160">
        <v>1.3707683988119488</v>
      </c>
      <c r="J178" s="160">
        <v>1.37409463492094</v>
      </c>
      <c r="K178" s="244"/>
      <c r="L178" s="109"/>
    </row>
    <row r="179" spans="2:12" ht="13.5" customHeight="1" thickBot="1" x14ac:dyDescent="0.25">
      <c r="B179" s="396"/>
      <c r="C179" s="394"/>
      <c r="D179" s="409"/>
      <c r="E179" s="409" t="s">
        <v>43</v>
      </c>
      <c r="F179" s="159" t="s">
        <v>117</v>
      </c>
      <c r="G179" s="160">
        <v>1</v>
      </c>
      <c r="H179" s="160">
        <v>1</v>
      </c>
      <c r="I179" s="160">
        <v>1</v>
      </c>
      <c r="J179" s="160">
        <v>2</v>
      </c>
      <c r="K179" s="244"/>
      <c r="L179" s="109"/>
    </row>
    <row r="180" spans="2:12" ht="13.5" customHeight="1" thickBot="1" x14ac:dyDescent="0.25">
      <c r="B180" s="396"/>
      <c r="C180" s="394"/>
      <c r="D180" s="409"/>
      <c r="E180" s="409" t="s">
        <v>43</v>
      </c>
      <c r="F180" s="161" t="s">
        <v>124</v>
      </c>
      <c r="G180" s="162">
        <v>0.64848484848484855</v>
      </c>
      <c r="H180" s="162">
        <v>0.64646464646464652</v>
      </c>
      <c r="I180" s="162">
        <v>0.64242424242424234</v>
      </c>
      <c r="J180" s="162">
        <v>1.6424242424242399</v>
      </c>
      <c r="K180" s="236"/>
      <c r="L180" s="109"/>
    </row>
    <row r="181" spans="2:12" ht="13.5" customHeight="1" thickBot="1" x14ac:dyDescent="0.25">
      <c r="B181" s="396"/>
      <c r="C181" s="394"/>
      <c r="D181" s="409"/>
      <c r="E181" s="409" t="s">
        <v>43</v>
      </c>
      <c r="F181" s="163" t="s">
        <v>128</v>
      </c>
      <c r="G181" s="164">
        <f>ROUND('P7'!C22,1)</f>
        <v>65.2</v>
      </c>
      <c r="H181" s="164">
        <f>ROUND('P7'!D22,1)</f>
        <v>65</v>
      </c>
      <c r="I181" s="164">
        <f>ROUND('P7'!E22,1)</f>
        <v>64.599999999999994</v>
      </c>
      <c r="J181" s="164">
        <f>ROUND('P7'!F22,1)</f>
        <v>64.400000000000006</v>
      </c>
      <c r="K181" s="237"/>
      <c r="L181" s="109"/>
    </row>
    <row r="182" spans="2:12" ht="13.5" customHeight="1" thickBot="1" x14ac:dyDescent="0.25">
      <c r="B182" s="396"/>
      <c r="C182" s="394"/>
      <c r="D182" s="409" t="str">
        <f>+Indicadores!D51</f>
        <v>Participación en los órganos directivos de las federaciones deportivas destacadas</v>
      </c>
      <c r="E182" s="409" t="s">
        <v>44</v>
      </c>
      <c r="F182" s="159" t="s">
        <v>115</v>
      </c>
      <c r="G182" s="160">
        <f>+'P8'!C17</f>
        <v>0.22400017329836644</v>
      </c>
      <c r="H182" s="160">
        <f>+'P8'!D17</f>
        <v>0.22400017329836644</v>
      </c>
      <c r="I182" s="160">
        <f>+'P8'!E17</f>
        <v>0.22400017329836644</v>
      </c>
      <c r="J182" s="160">
        <v>0.22451801440092625</v>
      </c>
      <c r="K182" s="244"/>
      <c r="L182" s="109"/>
    </row>
    <row r="183" spans="2:12" ht="13.5" customHeight="1" thickBot="1" x14ac:dyDescent="0.25">
      <c r="B183" s="396"/>
      <c r="C183" s="394"/>
      <c r="D183" s="409"/>
      <c r="E183" s="409" t="s">
        <v>44</v>
      </c>
      <c r="F183" s="159" t="s">
        <v>116</v>
      </c>
      <c r="G183" s="160">
        <f>+'P8'!C18</f>
        <v>1.7990100990432021</v>
      </c>
      <c r="H183" s="160">
        <f>+'P8'!D18</f>
        <v>1.7990100990432021</v>
      </c>
      <c r="I183" s="160">
        <f>+'P8'!E18</f>
        <v>1.7990100990432021</v>
      </c>
      <c r="J183" s="160">
        <v>1.8019685701207766</v>
      </c>
      <c r="K183" s="244"/>
      <c r="L183" s="109"/>
    </row>
    <row r="184" spans="2:12" ht="13.5" customHeight="1" thickBot="1" x14ac:dyDescent="0.25">
      <c r="B184" s="396"/>
      <c r="C184" s="394"/>
      <c r="D184" s="409"/>
      <c r="E184" s="409" t="s">
        <v>44</v>
      </c>
      <c r="F184" s="159" t="s">
        <v>117</v>
      </c>
      <c r="G184" s="160">
        <f>+'P8'!C19</f>
        <v>1</v>
      </c>
      <c r="H184" s="160">
        <f>+'P8'!D19</f>
        <v>1</v>
      </c>
      <c r="I184" s="160">
        <f>+'P8'!E19</f>
        <v>1</v>
      </c>
      <c r="J184" s="160">
        <v>1</v>
      </c>
      <c r="K184" s="244"/>
      <c r="L184" s="109"/>
    </row>
    <row r="185" spans="2:12" ht="13.5" customHeight="1" thickBot="1" x14ac:dyDescent="0.25">
      <c r="B185" s="396"/>
      <c r="C185" s="394"/>
      <c r="D185" s="409"/>
      <c r="E185" s="409" t="s">
        <v>44</v>
      </c>
      <c r="F185" s="161" t="s">
        <v>124</v>
      </c>
      <c r="G185" s="162">
        <f>1-ABS((G182/AVERAGE(G182:G183))-1)</f>
        <v>0.22145233403989939</v>
      </c>
      <c r="H185" s="162">
        <f>1-ABS((H182/AVERAGE(H182:H183))-1)</f>
        <v>0.22145233403989939</v>
      </c>
      <c r="I185" s="162">
        <f>1-ABS((I182/AVERAGE(I182:I183))-1)</f>
        <v>0.22145233403989939</v>
      </c>
      <c r="J185" s="162">
        <f>1-ABS((J182/AVERAGE(J182:J183))-1)</f>
        <v>0.22158351909733232</v>
      </c>
      <c r="K185" s="236"/>
      <c r="L185" s="109"/>
    </row>
    <row r="186" spans="2:12" ht="13.5" customHeight="1" thickBot="1" x14ac:dyDescent="0.25">
      <c r="B186" s="396"/>
      <c r="C186" s="394"/>
      <c r="D186" s="409"/>
      <c r="E186" s="409" t="s">
        <v>44</v>
      </c>
      <c r="F186" s="163" t="s">
        <v>128</v>
      </c>
      <c r="G186" s="164">
        <f>1+G185*99</f>
        <v>22.923781069950039</v>
      </c>
      <c r="H186" s="164">
        <f t="shared" ref="H186:I186" si="42">1+H185*99</f>
        <v>22.923781069950039</v>
      </c>
      <c r="I186" s="164">
        <f t="shared" si="42"/>
        <v>22.923781069950039</v>
      </c>
      <c r="J186" s="164">
        <f t="shared" ref="J186" si="43">1+J185*99</f>
        <v>22.936768390635898</v>
      </c>
      <c r="K186" s="237"/>
      <c r="L186" s="109"/>
    </row>
    <row r="187" spans="2:12" ht="13.5" customHeight="1" x14ac:dyDescent="0.2">
      <c r="B187" s="391" t="s">
        <v>9</v>
      </c>
      <c r="C187" s="395" t="s">
        <v>63</v>
      </c>
      <c r="D187" s="416" t="str">
        <f>+Indicadores!D53</f>
        <v>Autopercepción de la salud como buena o muy buena</v>
      </c>
      <c r="E187" s="416" t="s">
        <v>45</v>
      </c>
      <c r="F187" s="172" t="s">
        <v>114</v>
      </c>
      <c r="G187" s="173">
        <v>82.8</v>
      </c>
      <c r="H187" s="173">
        <v>82.8</v>
      </c>
      <c r="I187" s="173">
        <v>82.8</v>
      </c>
      <c r="J187" s="173">
        <v>82.8</v>
      </c>
      <c r="K187" s="245"/>
      <c r="L187" s="109"/>
    </row>
    <row r="188" spans="2:12" ht="13.5" customHeight="1" x14ac:dyDescent="0.2">
      <c r="B188" s="392"/>
      <c r="C188" s="395"/>
      <c r="D188" s="417"/>
      <c r="E188" s="417" t="s">
        <v>45</v>
      </c>
      <c r="F188" s="172" t="s">
        <v>115</v>
      </c>
      <c r="G188" s="173">
        <f>+'S1'!C19</f>
        <v>69.773650652392476</v>
      </c>
      <c r="H188" s="173">
        <f>+'S1'!D19</f>
        <v>69.773650652392476</v>
      </c>
      <c r="I188" s="173">
        <f>+'S1'!E19</f>
        <v>66.293229991567188</v>
      </c>
      <c r="J188" s="173">
        <f>+'S1'!F19</f>
        <v>66.293229991567188</v>
      </c>
      <c r="K188" s="245"/>
      <c r="L188" s="109"/>
    </row>
    <row r="189" spans="2:12" ht="13.5" customHeight="1" x14ac:dyDescent="0.2">
      <c r="B189" s="392"/>
      <c r="C189" s="395"/>
      <c r="D189" s="417"/>
      <c r="E189" s="417" t="s">
        <v>45</v>
      </c>
      <c r="F189" s="172" t="s">
        <v>116</v>
      </c>
      <c r="G189" s="173">
        <f>+'S1'!C20</f>
        <v>75.450195623327417</v>
      </c>
      <c r="H189" s="173">
        <f>+'S1'!D20</f>
        <v>75.450195623327417</v>
      </c>
      <c r="I189" s="173">
        <f>+'S1'!E20</f>
        <v>69.079283134234387</v>
      </c>
      <c r="J189" s="173">
        <f>+'S1'!F20</f>
        <v>69.079283134234387</v>
      </c>
      <c r="K189" s="245"/>
      <c r="L189" s="109"/>
    </row>
    <row r="190" spans="2:12" ht="13.5" customHeight="1" x14ac:dyDescent="0.2">
      <c r="B190" s="392"/>
      <c r="C190" s="395"/>
      <c r="D190" s="417"/>
      <c r="E190" s="417" t="s">
        <v>45</v>
      </c>
      <c r="F190" s="172" t="s">
        <v>117</v>
      </c>
      <c r="G190" s="173">
        <f>+'S1'!C21</f>
        <v>72.593620319096743</v>
      </c>
      <c r="H190" s="173">
        <f>+'S1'!D21</f>
        <v>72.593620319096743</v>
      </c>
      <c r="I190" s="173">
        <f>+'S1'!E21</f>
        <v>67.669089752533452</v>
      </c>
      <c r="J190" s="173">
        <f>+'S1'!F21</f>
        <v>67.669089752533452</v>
      </c>
      <c r="K190" s="245"/>
      <c r="L190" s="109"/>
    </row>
    <row r="191" spans="2:12" ht="13.5" customHeight="1" x14ac:dyDescent="0.2">
      <c r="B191" s="392"/>
      <c r="C191" s="395"/>
      <c r="D191" s="417"/>
      <c r="E191" s="417" t="s">
        <v>45</v>
      </c>
      <c r="F191" s="174" t="s">
        <v>126</v>
      </c>
      <c r="G191" s="175">
        <f>1-ABS((G188/AVERAGE(G188:G189))-1)</f>
        <v>0.96091175714932153</v>
      </c>
      <c r="H191" s="175">
        <f>1-ABS((H188/AVERAGE(H188:H189))-1)</f>
        <v>0.96091175714932153</v>
      </c>
      <c r="I191" s="175">
        <f>1-ABS((I188/AVERAGE(I188:I189))-1)</f>
        <v>0.97941935863982887</v>
      </c>
      <c r="J191" s="175">
        <f>1-ABS((J188/AVERAGE(J188:J189))-1)</f>
        <v>0.97941935863982887</v>
      </c>
      <c r="K191" s="242"/>
      <c r="L191" s="109"/>
    </row>
    <row r="192" spans="2:12" ht="13.5" customHeight="1" x14ac:dyDescent="0.2">
      <c r="B192" s="392"/>
      <c r="C192" s="395"/>
      <c r="D192" s="417"/>
      <c r="E192" s="417" t="s">
        <v>45</v>
      </c>
      <c r="F192" s="174" t="s">
        <v>127</v>
      </c>
      <c r="G192" s="175">
        <f>(G190/G187)^(1/2)</f>
        <v>0.93634104092292536</v>
      </c>
      <c r="H192" s="175">
        <f>(H190/H187)^(1/2)</f>
        <v>0.93634104092292536</v>
      </c>
      <c r="I192" s="175">
        <f>(I190/I187)^(1/2)</f>
        <v>0.9040240804724593</v>
      </c>
      <c r="J192" s="175">
        <f>(J190/J187)^(1/2)</f>
        <v>0.9040240804724593</v>
      </c>
      <c r="K192" s="242"/>
      <c r="L192" s="109"/>
    </row>
    <row r="193" spans="2:12" ht="13.5" customHeight="1" thickBot="1" x14ac:dyDescent="0.25">
      <c r="B193" s="392"/>
      <c r="C193" s="395"/>
      <c r="D193" s="418"/>
      <c r="E193" s="418" t="s">
        <v>45</v>
      </c>
      <c r="F193" s="176" t="s">
        <v>128</v>
      </c>
      <c r="G193" s="177">
        <f>1+(G192*G191)*99</f>
        <v>90.07437037750303</v>
      </c>
      <c r="H193" s="177">
        <f t="shared" ref="H193:I193" si="44">1+(H192*H191)*99</f>
        <v>90.07437037750303</v>
      </c>
      <c r="I193" s="177">
        <f t="shared" si="44"/>
        <v>88.656449824038418</v>
      </c>
      <c r="J193" s="177">
        <f t="shared" ref="J193" si="45">1+(J192*J191)*99</f>
        <v>88.656449824038418</v>
      </c>
      <c r="K193" s="243"/>
      <c r="L193" s="109"/>
    </row>
    <row r="194" spans="2:12" ht="13.5" customHeight="1" x14ac:dyDescent="0.2">
      <c r="B194" s="392"/>
      <c r="C194" s="395"/>
      <c r="D194" s="419" t="str">
        <f>+Indicadores!D55</f>
        <v>Esperanza de vida al nacimiento</v>
      </c>
      <c r="E194" s="419" t="s">
        <v>46</v>
      </c>
      <c r="F194" s="178" t="s">
        <v>114</v>
      </c>
      <c r="G194" s="179">
        <v>83</v>
      </c>
      <c r="H194" s="179">
        <v>83</v>
      </c>
      <c r="I194" s="179">
        <v>83</v>
      </c>
      <c r="J194" s="179">
        <f>+'S2'!F22</f>
        <v>83</v>
      </c>
      <c r="K194" s="240"/>
      <c r="L194" s="109"/>
    </row>
    <row r="195" spans="2:12" ht="13.5" customHeight="1" x14ac:dyDescent="0.2">
      <c r="B195" s="392"/>
      <c r="C195" s="395"/>
      <c r="D195" s="414"/>
      <c r="E195" s="414" t="s">
        <v>46</v>
      </c>
      <c r="F195" s="180" t="s">
        <v>115</v>
      </c>
      <c r="G195" s="181">
        <f>+'S2'!C23</f>
        <v>86.1</v>
      </c>
      <c r="H195" s="181">
        <f>+'S2'!D23</f>
        <v>86.2</v>
      </c>
      <c r="I195" s="181">
        <f>+'S2'!E23</f>
        <v>86.3</v>
      </c>
      <c r="J195" s="181">
        <f>+'S2'!F23</f>
        <v>86.4</v>
      </c>
      <c r="K195" s="246"/>
      <c r="L195" s="109"/>
    </row>
    <row r="196" spans="2:12" ht="13.5" customHeight="1" x14ac:dyDescent="0.2">
      <c r="B196" s="392"/>
      <c r="C196" s="395"/>
      <c r="D196" s="414"/>
      <c r="E196" s="414" t="s">
        <v>46</v>
      </c>
      <c r="F196" s="180" t="s">
        <v>116</v>
      </c>
      <c r="G196" s="181">
        <f>+'S2'!C24</f>
        <v>80.3</v>
      </c>
      <c r="H196" s="181">
        <f>+'S2'!D24</f>
        <v>80.7</v>
      </c>
      <c r="I196" s="181">
        <f>+'S2'!E24</f>
        <v>80.900000000000006</v>
      </c>
      <c r="J196" s="181">
        <f>+'S2'!F24</f>
        <v>81.099999999999994</v>
      </c>
      <c r="K196" s="246"/>
      <c r="L196" s="109"/>
    </row>
    <row r="197" spans="2:12" ht="13.5" customHeight="1" x14ac:dyDescent="0.2">
      <c r="B197" s="392"/>
      <c r="C197" s="395"/>
      <c r="D197" s="414"/>
      <c r="E197" s="414" t="s">
        <v>46</v>
      </c>
      <c r="F197" s="180" t="s">
        <v>117</v>
      </c>
      <c r="G197" s="181">
        <f>+AVERAGE(G195:G196)</f>
        <v>83.199999999999989</v>
      </c>
      <c r="H197" s="181">
        <f t="shared" ref="H197:I197" si="46">+AVERAGE(H195:H196)</f>
        <v>83.45</v>
      </c>
      <c r="I197" s="181">
        <f t="shared" si="46"/>
        <v>83.6</v>
      </c>
      <c r="J197" s="181">
        <f t="shared" ref="J197" si="47">+AVERAGE(J195:J196)</f>
        <v>83.75</v>
      </c>
      <c r="K197" s="246"/>
      <c r="L197" s="221"/>
    </row>
    <row r="198" spans="2:12" ht="13.5" customHeight="1" x14ac:dyDescent="0.2">
      <c r="B198" s="392"/>
      <c r="C198" s="395"/>
      <c r="D198" s="414"/>
      <c r="E198" s="414" t="s">
        <v>46</v>
      </c>
      <c r="F198" s="174" t="s">
        <v>124</v>
      </c>
      <c r="G198" s="175">
        <f>1-ABS((G195/AVERAGE(G195:G196))-1)</f>
        <v>0.96514423076923062</v>
      </c>
      <c r="H198" s="175">
        <f>1-ABS((H195/AVERAGE(H195:H196))-1)</f>
        <v>0.96704613541042539</v>
      </c>
      <c r="I198" s="175">
        <f>1-ABS((I195/AVERAGE(I195:I196))-1)</f>
        <v>0.96770334928229662</v>
      </c>
      <c r="J198" s="175">
        <f>1-ABS((J195/AVERAGE(J195:J196))-1)</f>
        <v>0.96835820895522384</v>
      </c>
      <c r="K198" s="242"/>
      <c r="L198" s="109"/>
    </row>
    <row r="199" spans="2:12" ht="13.5" customHeight="1" x14ac:dyDescent="0.2">
      <c r="B199" s="392"/>
      <c r="C199" s="395"/>
      <c r="D199" s="414"/>
      <c r="E199" s="414" t="s">
        <v>46</v>
      </c>
      <c r="F199" s="174" t="s">
        <v>394</v>
      </c>
      <c r="G199" s="175">
        <v>1</v>
      </c>
      <c r="H199" s="175">
        <v>1</v>
      </c>
      <c r="I199" s="175">
        <v>1</v>
      </c>
      <c r="J199" s="175">
        <v>1</v>
      </c>
      <c r="K199" s="242"/>
      <c r="L199" s="109"/>
    </row>
    <row r="200" spans="2:12" ht="13.5" customHeight="1" thickBot="1" x14ac:dyDescent="0.25">
      <c r="B200" s="392"/>
      <c r="C200" s="395"/>
      <c r="D200" s="415"/>
      <c r="E200" s="415" t="s">
        <v>46</v>
      </c>
      <c r="F200" s="176" t="s">
        <v>128</v>
      </c>
      <c r="G200" s="177">
        <f>1+(G199*G198)*99</f>
        <v>96.549278846153825</v>
      </c>
      <c r="H200" s="177">
        <f t="shared" ref="H200:I200" si="48">1+(H199*H198)*99</f>
        <v>96.73756740563212</v>
      </c>
      <c r="I200" s="177">
        <f t="shared" si="48"/>
        <v>96.80263157894737</v>
      </c>
      <c r="J200" s="177">
        <f t="shared" ref="J200" si="49">1+(J199*J198)*99</f>
        <v>96.867462686567166</v>
      </c>
      <c r="K200" s="243"/>
      <c r="L200" s="109"/>
    </row>
    <row r="201" spans="2:12" ht="13.5" customHeight="1" x14ac:dyDescent="0.2">
      <c r="B201" s="392"/>
      <c r="C201" s="395"/>
      <c r="D201" s="419" t="str">
        <f>+Indicadores!D57</f>
        <v>Esperanza de vida 'con buena salud' al nacimiento</v>
      </c>
      <c r="E201" s="419" t="s">
        <v>47</v>
      </c>
      <c r="F201" s="178" t="s">
        <v>114</v>
      </c>
      <c r="G201" s="179">
        <v>73.900000000000006</v>
      </c>
      <c r="H201" s="179">
        <v>73.900000000000006</v>
      </c>
      <c r="I201" s="179">
        <v>73.900000000000006</v>
      </c>
      <c r="J201" s="179">
        <f>+'S3'!F21</f>
        <v>73.900000000000006</v>
      </c>
      <c r="K201" s="240"/>
      <c r="L201" s="109"/>
    </row>
    <row r="202" spans="2:12" ht="13.5" customHeight="1" x14ac:dyDescent="0.2">
      <c r="B202" s="392"/>
      <c r="C202" s="395"/>
      <c r="D202" s="414"/>
      <c r="E202" s="414" t="s">
        <v>47</v>
      </c>
      <c r="F202" s="180" t="s">
        <v>115</v>
      </c>
      <c r="G202" s="182">
        <f>+'S3'!C22</f>
        <v>69.300421550961616</v>
      </c>
      <c r="H202" s="182">
        <f>+'S3'!D22</f>
        <v>69.3733658973361</v>
      </c>
      <c r="I202" s="182">
        <f>+'S3'!E22</f>
        <v>82.279346941324278</v>
      </c>
      <c r="J202" s="182">
        <f>+'S3'!F22</f>
        <v>78.322345467766993</v>
      </c>
      <c r="K202" s="241"/>
      <c r="L202" s="109"/>
    </row>
    <row r="203" spans="2:12" ht="13.5" customHeight="1" x14ac:dyDescent="0.2">
      <c r="B203" s="392"/>
      <c r="C203" s="395"/>
      <c r="D203" s="414"/>
      <c r="E203" s="414" t="s">
        <v>47</v>
      </c>
      <c r="F203" s="180" t="s">
        <v>116</v>
      </c>
      <c r="G203" s="182">
        <f>+'S3'!C23</f>
        <v>68.263647175304015</v>
      </c>
      <c r="H203" s="182">
        <f>+'S3'!D23</f>
        <v>68.515793610351352</v>
      </c>
      <c r="I203" s="182">
        <f>+'S3'!E23</f>
        <v>77.063413760571052</v>
      </c>
      <c r="J203" s="182">
        <f>+'S3'!F23</f>
        <v>75.296363747798068</v>
      </c>
      <c r="K203" s="241"/>
      <c r="L203" s="109"/>
    </row>
    <row r="204" spans="2:12" ht="13.5" customHeight="1" x14ac:dyDescent="0.2">
      <c r="B204" s="392"/>
      <c r="C204" s="395"/>
      <c r="D204" s="414"/>
      <c r="E204" s="414" t="s">
        <v>47</v>
      </c>
      <c r="F204" s="180" t="s">
        <v>117</v>
      </c>
      <c r="G204" s="182">
        <f>+'S3'!C24</f>
        <v>68.782034363132823</v>
      </c>
      <c r="H204" s="182">
        <f>+'S3'!D24</f>
        <v>68.944579753843726</v>
      </c>
      <c r="I204" s="182">
        <f>+'S3'!E24</f>
        <v>79.671380350947658</v>
      </c>
      <c r="J204" s="182">
        <f>+'S3'!F24</f>
        <v>76.809354607782524</v>
      </c>
      <c r="K204" s="241"/>
      <c r="L204" s="221"/>
    </row>
    <row r="205" spans="2:12" ht="13.5" customHeight="1" x14ac:dyDescent="0.2">
      <c r="B205" s="392"/>
      <c r="C205" s="395"/>
      <c r="D205" s="414"/>
      <c r="E205" s="414" t="s">
        <v>47</v>
      </c>
      <c r="F205" s="174" t="s">
        <v>124</v>
      </c>
      <c r="G205" s="175">
        <f>1-ABS((G202/AVERAGE(G202:G203))-1)</f>
        <v>0.9924633344647531</v>
      </c>
      <c r="H205" s="175">
        <f>1-ABS((H202/AVERAGE(H202:H203))-1)</f>
        <v>0.99378071278375635</v>
      </c>
      <c r="I205" s="175">
        <f>1-ABS((I202/AVERAGE(I202:I203))-1)</f>
        <v>0.96726595448844144</v>
      </c>
      <c r="J205" s="175">
        <f>1-ABS((J202/AVERAGE(J202:J203))-1)</f>
        <v>0.98030199748832203</v>
      </c>
      <c r="K205" s="242"/>
      <c r="L205" s="109"/>
    </row>
    <row r="206" spans="2:12" ht="13.5" customHeight="1" x14ac:dyDescent="0.2">
      <c r="B206" s="392"/>
      <c r="C206" s="395"/>
      <c r="D206" s="414"/>
      <c r="E206" s="414" t="s">
        <v>47</v>
      </c>
      <c r="F206" s="174" t="s">
        <v>394</v>
      </c>
      <c r="G206" s="175">
        <f>(G204/G201)^(1/2)</f>
        <v>0.96475111504478006</v>
      </c>
      <c r="H206" s="175">
        <f>(H204/H201)^(1/2)</f>
        <v>0.96589039008273481</v>
      </c>
      <c r="I206" s="175">
        <v>1</v>
      </c>
      <c r="J206" s="175">
        <v>1</v>
      </c>
      <c r="K206" s="242"/>
      <c r="L206" s="109"/>
    </row>
    <row r="207" spans="2:12" ht="13.5" customHeight="1" thickBot="1" x14ac:dyDescent="0.25">
      <c r="B207" s="392"/>
      <c r="C207" s="395"/>
      <c r="D207" s="415"/>
      <c r="E207" s="415" t="s">
        <v>47</v>
      </c>
      <c r="F207" s="176" t="s">
        <v>128</v>
      </c>
      <c r="G207" s="177">
        <f>1+(G206*G205)*99</f>
        <v>95.790530748027166</v>
      </c>
      <c r="H207" s="177">
        <f t="shared" ref="H207:I207" si="50">1+(H206*H205)*99</f>
        <v>96.028440792412667</v>
      </c>
      <c r="I207" s="177">
        <f t="shared" si="50"/>
        <v>96.759329494355697</v>
      </c>
      <c r="J207" s="177">
        <f t="shared" ref="J207" si="51">1+(J206*J205)*99</f>
        <v>98.049897751343877</v>
      </c>
      <c r="K207" s="243"/>
      <c r="L207" s="109"/>
    </row>
    <row r="208" spans="2:12" ht="13.5" customHeight="1" x14ac:dyDescent="0.2">
      <c r="B208" s="392"/>
      <c r="C208" s="389" t="s">
        <v>64</v>
      </c>
      <c r="D208" s="420" t="str">
        <f>+Indicadores!D59</f>
        <v>Población que no fuma ni bebe en exceso</v>
      </c>
      <c r="E208" s="420" t="s">
        <v>48</v>
      </c>
      <c r="F208" s="178" t="s">
        <v>114</v>
      </c>
      <c r="G208" s="179">
        <v>74.3</v>
      </c>
      <c r="H208" s="179">
        <v>74.3</v>
      </c>
      <c r="I208" s="179">
        <v>74.3</v>
      </c>
      <c r="J208" s="179">
        <v>74.3</v>
      </c>
      <c r="K208" s="240"/>
      <c r="L208" s="109"/>
    </row>
    <row r="209" spans="2:14" ht="13.5" customHeight="1" x14ac:dyDescent="0.2">
      <c r="B209" s="392"/>
      <c r="C209" s="389"/>
      <c r="D209" s="417"/>
      <c r="E209" s="417" t="s">
        <v>48</v>
      </c>
      <c r="F209" s="180" t="s">
        <v>115</v>
      </c>
      <c r="G209" s="182">
        <f>ROUND('S4'!C19,12)</f>
        <v>66.301776869711006</v>
      </c>
      <c r="H209" s="182">
        <f>ROUND('S4'!D19,12)</f>
        <v>66.301776869711006</v>
      </c>
      <c r="I209" s="182">
        <f>ROUND('S4'!E19,12)</f>
        <v>68.886090689336996</v>
      </c>
      <c r="J209" s="182">
        <f>ROUND('S4'!F19,12)</f>
        <v>68.886090689336996</v>
      </c>
      <c r="K209" s="241"/>
      <c r="L209" s="109"/>
    </row>
    <row r="210" spans="2:14" ht="13.5" customHeight="1" x14ac:dyDescent="0.2">
      <c r="B210" s="392"/>
      <c r="C210" s="389"/>
      <c r="D210" s="417"/>
      <c r="E210" s="417" t="s">
        <v>48</v>
      </c>
      <c r="F210" s="180" t="s">
        <v>116</v>
      </c>
      <c r="G210" s="182">
        <f>ROUND('S4'!C20,12)</f>
        <v>48.822645595154</v>
      </c>
      <c r="H210" s="182">
        <f>ROUND('S4'!D20,12)</f>
        <v>48.822645595154</v>
      </c>
      <c r="I210" s="182">
        <f>ROUND('S4'!E20,12)</f>
        <v>40.794052116537998</v>
      </c>
      <c r="J210" s="182">
        <f>ROUND('S4'!F20,12)</f>
        <v>40.794052116537998</v>
      </c>
      <c r="K210" s="241"/>
      <c r="L210" s="109"/>
    </row>
    <row r="211" spans="2:14" ht="13.5" customHeight="1" x14ac:dyDescent="0.2">
      <c r="B211" s="392"/>
      <c r="C211" s="389"/>
      <c r="D211" s="417"/>
      <c r="E211" s="417" t="s">
        <v>48</v>
      </c>
      <c r="F211" s="180" t="s">
        <v>117</v>
      </c>
      <c r="G211" s="182">
        <f>ROUND('S4'!C21,12)</f>
        <v>57.618568994683002</v>
      </c>
      <c r="H211" s="182">
        <f>ROUND('S4'!D21,12)</f>
        <v>57.618568994683002</v>
      </c>
      <c r="I211" s="182">
        <f>ROUND('S4'!E21,12)</f>
        <v>55.013165983085997</v>
      </c>
      <c r="J211" s="182">
        <f>ROUND('S4'!F21,12)</f>
        <v>55.013165983085997</v>
      </c>
      <c r="K211" s="241"/>
      <c r="L211" s="109"/>
    </row>
    <row r="212" spans="2:14" ht="13.5" customHeight="1" x14ac:dyDescent="0.2">
      <c r="B212" s="392"/>
      <c r="C212" s="389"/>
      <c r="D212" s="417"/>
      <c r="E212" s="417" t="s">
        <v>48</v>
      </c>
      <c r="F212" s="174" t="s">
        <v>124</v>
      </c>
      <c r="G212" s="175">
        <f>1-ABS((G209/AVERAGE(G209:G210))-1)</f>
        <v>0.8481718222743615</v>
      </c>
      <c r="H212" s="175">
        <f>1-ABS((H209/AVERAGE(H209:H210))-1)</f>
        <v>0.8481718222743615</v>
      </c>
      <c r="I212" s="175">
        <f>1-ABS((I209/AVERAGE(I209:I210))-1)</f>
        <v>0.74387306713741563</v>
      </c>
      <c r="J212" s="175">
        <f>1-ABS((J209/AVERAGE(J209:J210))-1)</f>
        <v>0.74387306713741563</v>
      </c>
      <c r="K212" s="242"/>
      <c r="L212" s="109"/>
    </row>
    <row r="213" spans="2:14" ht="13.5" customHeight="1" x14ac:dyDescent="0.2">
      <c r="B213" s="392"/>
      <c r="C213" s="389"/>
      <c r="D213" s="417"/>
      <c r="E213" s="417" t="s">
        <v>48</v>
      </c>
      <c r="F213" s="174" t="s">
        <v>394</v>
      </c>
      <c r="G213" s="175">
        <f>(G211/G208)^(1/2)</f>
        <v>0.88061651744858305</v>
      </c>
      <c r="H213" s="175">
        <f>(H211/H208)^(1/2)</f>
        <v>0.88061651744858305</v>
      </c>
      <c r="I213" s="175">
        <f>(I211/I208)^(1/2)</f>
        <v>0.86047629915898738</v>
      </c>
      <c r="J213" s="175">
        <f>(J211/J208)^(1/2)</f>
        <v>0.86047629915898738</v>
      </c>
      <c r="K213" s="242"/>
      <c r="L213" s="109"/>
    </row>
    <row r="214" spans="2:14" ht="13.5" customHeight="1" thickBot="1" x14ac:dyDescent="0.25">
      <c r="B214" s="392"/>
      <c r="C214" s="389"/>
      <c r="D214" s="418"/>
      <c r="E214" s="418" t="s">
        <v>48</v>
      </c>
      <c r="F214" s="176" t="s">
        <v>128</v>
      </c>
      <c r="G214" s="177">
        <f>1+(G213*G212)*99</f>
        <v>74.944497516597409</v>
      </c>
      <c r="H214" s="177">
        <f t="shared" ref="H214:I214" si="52">1+(H213*H212)*99</f>
        <v>74.944497516597409</v>
      </c>
      <c r="I214" s="177">
        <f t="shared" si="52"/>
        <v>64.368429241590391</v>
      </c>
      <c r="J214" s="177">
        <f t="shared" ref="J214" si="53">1+(J213*J212)*99</f>
        <v>64.368429241590391</v>
      </c>
      <c r="K214" s="243"/>
      <c r="L214" s="109"/>
    </row>
    <row r="215" spans="2:14" ht="13.5" customHeight="1" x14ac:dyDescent="0.2">
      <c r="B215" s="392"/>
      <c r="C215" s="389"/>
      <c r="D215" s="420" t="str">
        <f>+Indicadores!D61</f>
        <v>Población que hace ejercicio o consume frutas y verduras</v>
      </c>
      <c r="E215" s="420" t="s">
        <v>49</v>
      </c>
      <c r="F215" s="178" t="s">
        <v>114</v>
      </c>
      <c r="G215" s="179">
        <v>63.6</v>
      </c>
      <c r="H215" s="179">
        <v>63.6</v>
      </c>
      <c r="I215" s="179">
        <v>63.6</v>
      </c>
      <c r="J215" s="179">
        <v>63.6</v>
      </c>
      <c r="K215" s="240"/>
      <c r="L215" s="109"/>
    </row>
    <row r="216" spans="2:14" ht="13.5" customHeight="1" x14ac:dyDescent="0.2">
      <c r="B216" s="392"/>
      <c r="C216" s="389"/>
      <c r="D216" s="417"/>
      <c r="E216" s="417" t="s">
        <v>49</v>
      </c>
      <c r="F216" s="180" t="s">
        <v>115</v>
      </c>
      <c r="G216" s="182">
        <f>ROUND('S5'!C19,16)</f>
        <v>49.834040909474901</v>
      </c>
      <c r="H216" s="182">
        <f>ROUND('S5'!D19,16)</f>
        <v>49.834040909474901</v>
      </c>
      <c r="I216" s="182">
        <f>ROUND('S5'!E19,16)</f>
        <v>49.834040909474901</v>
      </c>
      <c r="J216" s="182">
        <f>ROUND('S5'!F19,16)</f>
        <v>49.834040909474901</v>
      </c>
      <c r="K216" s="241"/>
      <c r="L216" s="109"/>
    </row>
    <row r="217" spans="2:14" ht="13.5" customHeight="1" x14ac:dyDescent="0.2">
      <c r="B217" s="392"/>
      <c r="C217" s="389"/>
      <c r="D217" s="417"/>
      <c r="E217" s="417" t="s">
        <v>49</v>
      </c>
      <c r="F217" s="180" t="s">
        <v>116</v>
      </c>
      <c r="G217" s="182">
        <f>+'S5'!C20</f>
        <v>45.318936107738267</v>
      </c>
      <c r="H217" s="182">
        <f>+'S5'!D20</f>
        <v>45.318936107738267</v>
      </c>
      <c r="I217" s="182">
        <f>+'S5'!E20</f>
        <v>45.318936107738267</v>
      </c>
      <c r="J217" s="182">
        <f>+'S5'!F20</f>
        <v>45.318936107738267</v>
      </c>
      <c r="K217" s="241"/>
      <c r="L217" s="109"/>
    </row>
    <row r="218" spans="2:14" ht="13.5" customHeight="1" x14ac:dyDescent="0.2">
      <c r="B218" s="392"/>
      <c r="C218" s="389"/>
      <c r="D218" s="417"/>
      <c r="E218" s="417" t="s">
        <v>49</v>
      </c>
      <c r="F218" s="180" t="s">
        <v>117</v>
      </c>
      <c r="G218" s="182">
        <f>+'S5'!C21</f>
        <v>47.60445441232585</v>
      </c>
      <c r="H218" s="182">
        <f>+'S5'!D21</f>
        <v>47.60445441232585</v>
      </c>
      <c r="I218" s="182">
        <f>+'S5'!E21</f>
        <v>47.60445441232585</v>
      </c>
      <c r="J218" s="182">
        <f>+'S5'!F21</f>
        <v>47.60445441232585</v>
      </c>
      <c r="K218" s="241"/>
      <c r="L218" s="109"/>
    </row>
    <row r="219" spans="2:14" ht="13.5" customHeight="1" x14ac:dyDescent="0.2">
      <c r="B219" s="392"/>
      <c r="C219" s="389"/>
      <c r="D219" s="417"/>
      <c r="E219" s="417" t="s">
        <v>49</v>
      </c>
      <c r="F219" s="174" t="s">
        <v>124</v>
      </c>
      <c r="G219" s="175">
        <f>1-ABS((G216/AVERAGE(G216:G217))-1)</f>
        <v>0.95254899065407228</v>
      </c>
      <c r="H219" s="175">
        <f>1-ABS((H216/AVERAGE(H216:H217))-1)</f>
        <v>0.95254899065407228</v>
      </c>
      <c r="I219" s="175">
        <f>1-ABS((I216/AVERAGE(I216:I217))-1)</f>
        <v>0.95254899065407228</v>
      </c>
      <c r="J219" s="175">
        <f>1-ABS((J216/AVERAGE(J216:J217))-1)</f>
        <v>0.95254899065407228</v>
      </c>
      <c r="K219" s="242"/>
      <c r="L219" s="109"/>
    </row>
    <row r="220" spans="2:14" ht="13.5" customHeight="1" x14ac:dyDescent="0.2">
      <c r="B220" s="392"/>
      <c r="C220" s="389"/>
      <c r="D220" s="417"/>
      <c r="E220" s="417" t="s">
        <v>49</v>
      </c>
      <c r="F220" s="174" t="s">
        <v>394</v>
      </c>
      <c r="G220" s="175">
        <f>(G218/G215)^(1/2)</f>
        <v>0.86515762198897983</v>
      </c>
      <c r="H220" s="175">
        <f>(H218/H215)^(1/2)</f>
        <v>0.86515762198897983</v>
      </c>
      <c r="I220" s="175">
        <f>(I218/I215)^(1/2)</f>
        <v>0.86515762198897983</v>
      </c>
      <c r="J220" s="175">
        <f>(J218/J215)^(1/2)</f>
        <v>0.86515762198897983</v>
      </c>
      <c r="K220" s="242"/>
      <c r="L220" s="109"/>
    </row>
    <row r="221" spans="2:14" ht="13.5" customHeight="1" thickBot="1" x14ac:dyDescent="0.25">
      <c r="B221" s="392"/>
      <c r="C221" s="389"/>
      <c r="D221" s="418"/>
      <c r="E221" s="418" t="s">
        <v>49</v>
      </c>
      <c r="F221" s="176" t="s">
        <v>128</v>
      </c>
      <c r="G221" s="177">
        <f>1+(G220*G219)*99</f>
        <v>82.586396938645734</v>
      </c>
      <c r="H221" s="177">
        <f t="shared" ref="H221:I221" si="54">1+(H220*H219)*99</f>
        <v>82.586396938645734</v>
      </c>
      <c r="I221" s="177">
        <f t="shared" si="54"/>
        <v>82.586396938645734</v>
      </c>
      <c r="J221" s="177">
        <f t="shared" ref="J221" si="55">1+(J220*J219)*99</f>
        <v>82.586396938645734</v>
      </c>
      <c r="K221" s="243"/>
      <c r="L221" s="109"/>
    </row>
    <row r="222" spans="2:14" ht="13.5" customHeight="1" x14ac:dyDescent="0.2">
      <c r="B222" s="392"/>
      <c r="C222" s="389" t="s">
        <v>65</v>
      </c>
      <c r="D222" s="419" t="str">
        <f>+Indicadores!D63</f>
        <v>Población sin necesidades insatisfechas de atención médica</v>
      </c>
      <c r="E222" s="419" t="s">
        <v>50</v>
      </c>
      <c r="F222" s="178" t="s">
        <v>114</v>
      </c>
      <c r="G222" s="179">
        <v>99.7</v>
      </c>
      <c r="H222" s="179">
        <v>99.7</v>
      </c>
      <c r="I222" s="179">
        <v>99.7</v>
      </c>
      <c r="J222" s="179">
        <v>99.7</v>
      </c>
      <c r="K222" s="240"/>
      <c r="L222" s="109"/>
    </row>
    <row r="223" spans="2:14" ht="13.5" customHeight="1" x14ac:dyDescent="0.2">
      <c r="B223" s="392"/>
      <c r="C223" s="389"/>
      <c r="D223" s="414"/>
      <c r="E223" s="414" t="s">
        <v>50</v>
      </c>
      <c r="F223" s="180" t="s">
        <v>115</v>
      </c>
      <c r="G223" s="182">
        <f>+'S6'!C19</f>
        <v>93.671543971268761</v>
      </c>
      <c r="H223" s="182">
        <f>+'S6'!D19</f>
        <v>93.671543971268761</v>
      </c>
      <c r="I223" s="182">
        <f>+'S6'!E19</f>
        <v>93.671543971268747</v>
      </c>
      <c r="J223" s="182">
        <f>+'S6'!F19</f>
        <v>93.671543971268747</v>
      </c>
      <c r="K223" s="241"/>
      <c r="L223" s="109"/>
      <c r="M223" s="169"/>
      <c r="N223" s="115"/>
    </row>
    <row r="224" spans="2:14" ht="13.5" customHeight="1" x14ac:dyDescent="0.2">
      <c r="B224" s="392"/>
      <c r="C224" s="389"/>
      <c r="D224" s="414"/>
      <c r="E224" s="414" t="s">
        <v>50</v>
      </c>
      <c r="F224" s="180" t="s">
        <v>116</v>
      </c>
      <c r="G224" s="182">
        <f>+'S6'!C20</f>
        <v>95.186649987643463</v>
      </c>
      <c r="H224" s="182">
        <f>+'S6'!D20</f>
        <v>95.186649987643463</v>
      </c>
      <c r="I224" s="182">
        <f>+'S6'!E20</f>
        <v>95.186649987643477</v>
      </c>
      <c r="J224" s="182">
        <f>+'S6'!F20</f>
        <v>95.186649987643477</v>
      </c>
      <c r="K224" s="241"/>
      <c r="L224" s="109"/>
      <c r="M224" s="170"/>
      <c r="N224" s="170"/>
    </row>
    <row r="225" spans="2:15" ht="13.5" customHeight="1" x14ac:dyDescent="0.2">
      <c r="B225" s="392"/>
      <c r="C225" s="389"/>
      <c r="D225" s="414"/>
      <c r="E225" s="414" t="s">
        <v>50</v>
      </c>
      <c r="F225" s="180" t="s">
        <v>117</v>
      </c>
      <c r="G225" s="182">
        <v>98.8</v>
      </c>
      <c r="H225" s="182">
        <v>98.8</v>
      </c>
      <c r="I225" s="182">
        <v>98.8</v>
      </c>
      <c r="J225" s="182">
        <v>99.8</v>
      </c>
      <c r="K225" s="241"/>
      <c r="L225" s="109"/>
      <c r="M225" s="171"/>
      <c r="N225" s="171"/>
    </row>
    <row r="226" spans="2:15" ht="13.5" customHeight="1" x14ac:dyDescent="0.2">
      <c r="B226" s="392"/>
      <c r="C226" s="389"/>
      <c r="D226" s="414"/>
      <c r="E226" s="414" t="s">
        <v>50</v>
      </c>
      <c r="F226" s="174" t="s">
        <v>124</v>
      </c>
      <c r="G226" s="175">
        <f>1-ABS((G223/AVERAGE(G223:G224))-1)</f>
        <v>0.99197754683228445</v>
      </c>
      <c r="H226" s="175">
        <f>1-ABS((H223/AVERAGE(H223:H224))-1)</f>
        <v>0.99197754683228445</v>
      </c>
      <c r="I226" s="175">
        <f>1-ABS((I223/AVERAGE(I223:I224))-1)</f>
        <v>0.99197754683228423</v>
      </c>
      <c r="J226" s="175">
        <f>1-ABS((J223/AVERAGE(J223:J224))-1)</f>
        <v>0.99197754683228423</v>
      </c>
      <c r="K226" s="242"/>
      <c r="L226" s="109"/>
      <c r="M226" s="115"/>
      <c r="N226" s="115"/>
    </row>
    <row r="227" spans="2:15" ht="13.5" customHeight="1" x14ac:dyDescent="0.2">
      <c r="B227" s="392"/>
      <c r="C227" s="389"/>
      <c r="D227" s="414"/>
      <c r="E227" s="414" t="s">
        <v>50</v>
      </c>
      <c r="F227" s="174" t="s">
        <v>394</v>
      </c>
      <c r="G227" s="175">
        <f>(G225/G222)^(1/2)</f>
        <v>0.99547622711758854</v>
      </c>
      <c r="H227" s="175">
        <f>(H225/H222)^(1/2)</f>
        <v>0.99547622711758854</v>
      </c>
      <c r="I227" s="175">
        <f>(I225/I222)^(1/2)</f>
        <v>0.99547622711758854</v>
      </c>
      <c r="J227" s="175">
        <f>(J225/J222)^(1/2)</f>
        <v>1.0005013788231785</v>
      </c>
      <c r="K227" s="242"/>
      <c r="L227" s="109"/>
    </row>
    <row r="228" spans="2:15" ht="13.5" customHeight="1" thickBot="1" x14ac:dyDescent="0.25">
      <c r="B228" s="392"/>
      <c r="C228" s="389"/>
      <c r="D228" s="415"/>
      <c r="E228" s="415" t="s">
        <v>50</v>
      </c>
      <c r="F228" s="176" t="s">
        <v>128</v>
      </c>
      <c r="G228" s="177">
        <f>1+(G227*G226)*99</f>
        <v>98.761516504890395</v>
      </c>
      <c r="H228" s="177">
        <f t="shared" ref="H228:I228" si="56">1+(H227*H226)*99</f>
        <v>98.761516504890395</v>
      </c>
      <c r="I228" s="177">
        <f t="shared" si="56"/>
        <v>98.761516504890366</v>
      </c>
      <c r="J228" s="177">
        <f t="shared" ref="J228" si="57">1+(J227*J226)*99</f>
        <v>99.255015433366111</v>
      </c>
      <c r="K228" s="243"/>
      <c r="L228" s="109"/>
    </row>
    <row r="229" spans="2:15" ht="13.5" customHeight="1" x14ac:dyDescent="0.2">
      <c r="B229" s="392"/>
      <c r="C229" s="389"/>
      <c r="D229" s="413" t="str">
        <f>+Indicadores!D65</f>
        <v>Población sin necesidades insatisfechas de atención odontológica</v>
      </c>
      <c r="E229" s="413" t="s">
        <v>51</v>
      </c>
      <c r="F229" s="183" t="s">
        <v>114</v>
      </c>
      <c r="G229" s="184">
        <v>99.3</v>
      </c>
      <c r="H229" s="184">
        <v>99.3</v>
      </c>
      <c r="I229" s="184">
        <v>99.3</v>
      </c>
      <c r="J229" s="184">
        <v>99.3</v>
      </c>
      <c r="K229" s="240"/>
      <c r="L229" s="109"/>
      <c r="M229" s="115"/>
      <c r="N229" s="115"/>
      <c r="O229" s="115"/>
    </row>
    <row r="230" spans="2:15" ht="13.5" customHeight="1" x14ac:dyDescent="0.2">
      <c r="B230" s="392"/>
      <c r="C230" s="389"/>
      <c r="D230" s="414"/>
      <c r="E230" s="414" t="s">
        <v>51</v>
      </c>
      <c r="F230" s="180" t="s">
        <v>115</v>
      </c>
      <c r="G230" s="182">
        <f>+'S7'!C19</f>
        <v>90.009883759099381</v>
      </c>
      <c r="H230" s="182">
        <f>+'S7'!D19</f>
        <v>90.009883759099381</v>
      </c>
      <c r="I230" s="182">
        <f>+'S7'!E19</f>
        <v>90.009883759099381</v>
      </c>
      <c r="J230" s="182">
        <f>+'S7'!F19</f>
        <v>90.009883759099381</v>
      </c>
      <c r="K230" s="241"/>
      <c r="L230" s="109"/>
      <c r="M230" s="169"/>
      <c r="N230" s="115"/>
      <c r="O230" s="115"/>
    </row>
    <row r="231" spans="2:15" ht="13.5" customHeight="1" x14ac:dyDescent="0.2">
      <c r="B231" s="392"/>
      <c r="C231" s="389"/>
      <c r="D231" s="414"/>
      <c r="E231" s="414" t="s">
        <v>51</v>
      </c>
      <c r="F231" s="180" t="s">
        <v>116</v>
      </c>
      <c r="G231" s="182">
        <f>+'S7'!C20</f>
        <v>90.071217185158574</v>
      </c>
      <c r="H231" s="182">
        <f>+'S7'!D20</f>
        <v>90.071217185158574</v>
      </c>
      <c r="I231" s="182">
        <f>+'S7'!E20</f>
        <v>90.071217185158574</v>
      </c>
      <c r="J231" s="182">
        <f>+'S7'!F20</f>
        <v>90.071217185158574</v>
      </c>
      <c r="K231" s="241"/>
      <c r="L231" s="109"/>
      <c r="M231" s="170"/>
      <c r="N231" s="170"/>
      <c r="O231" s="115"/>
    </row>
    <row r="232" spans="2:15" ht="13.5" customHeight="1" x14ac:dyDescent="0.2">
      <c r="B232" s="392"/>
      <c r="C232" s="389"/>
      <c r="D232" s="414"/>
      <c r="E232" s="414" t="s">
        <v>51</v>
      </c>
      <c r="F232" s="180" t="s">
        <v>117</v>
      </c>
      <c r="G232" s="182">
        <v>98.334545617329795</v>
      </c>
      <c r="H232" s="182">
        <v>98.334545617329795</v>
      </c>
      <c r="I232" s="182">
        <v>98.334545617329795</v>
      </c>
      <c r="J232" s="182">
        <v>98.334545617329795</v>
      </c>
      <c r="K232" s="241"/>
      <c r="L232" s="109"/>
      <c r="M232" s="171"/>
      <c r="N232" s="171"/>
      <c r="O232" s="115"/>
    </row>
    <row r="233" spans="2:15" ht="13.5" customHeight="1" x14ac:dyDescent="0.2">
      <c r="B233" s="392"/>
      <c r="C233" s="389"/>
      <c r="D233" s="414"/>
      <c r="E233" s="414" t="s">
        <v>51</v>
      </c>
      <c r="F233" s="174" t="s">
        <v>124</v>
      </c>
      <c r="G233" s="175">
        <f>1-ABS((G230/AVERAGE(G230:G231))-1)</f>
        <v>0.99965941219962784</v>
      </c>
      <c r="H233" s="175">
        <f>1-ABS((H230/AVERAGE(H230:H231))-1)</f>
        <v>0.99965941219962784</v>
      </c>
      <c r="I233" s="175">
        <f>1-ABS((I230/AVERAGE(I230:I231))-1)</f>
        <v>0.99965941219962784</v>
      </c>
      <c r="J233" s="175">
        <f>1-ABS((J230/AVERAGE(J230:J231))-1)</f>
        <v>0.99965941219962784</v>
      </c>
      <c r="K233" s="242"/>
      <c r="L233" s="109"/>
      <c r="M233" s="115"/>
      <c r="N233" s="115"/>
      <c r="O233" s="115"/>
    </row>
    <row r="234" spans="2:15" ht="13.5" customHeight="1" x14ac:dyDescent="0.2">
      <c r="B234" s="392"/>
      <c r="C234" s="389"/>
      <c r="D234" s="414"/>
      <c r="E234" s="414" t="s">
        <v>51</v>
      </c>
      <c r="F234" s="174" t="s">
        <v>394</v>
      </c>
      <c r="G234" s="175">
        <f>(G232/G229)^(1/2)</f>
        <v>0.99512682506251993</v>
      </c>
      <c r="H234" s="175">
        <f>(H232/H229)^(1/2)</f>
        <v>0.99512682506251993</v>
      </c>
      <c r="I234" s="175">
        <f>(I232/I229)^(1/2)</f>
        <v>0.99512682506251993</v>
      </c>
      <c r="J234" s="175">
        <f>(J232/J229)^(1/2)</f>
        <v>0.99512682506251993</v>
      </c>
      <c r="K234" s="242"/>
      <c r="L234" s="109"/>
      <c r="M234" s="115"/>
      <c r="N234" s="115"/>
      <c r="O234" s="115"/>
    </row>
    <row r="235" spans="2:15" ht="13.5" customHeight="1" thickBot="1" x14ac:dyDescent="0.25">
      <c r="B235" s="393"/>
      <c r="C235" s="390"/>
      <c r="D235" s="415"/>
      <c r="E235" s="415" t="s">
        <v>51</v>
      </c>
      <c r="F235" s="176" t="s">
        <v>128</v>
      </c>
      <c r="G235" s="177">
        <f>1+(G234*G233)*99</f>
        <v>99.48400180360197</v>
      </c>
      <c r="H235" s="177">
        <f t="shared" ref="H235:I235" si="58">1+(H234*H233)*99</f>
        <v>99.48400180360197</v>
      </c>
      <c r="I235" s="177">
        <f t="shared" si="58"/>
        <v>99.48400180360197</v>
      </c>
      <c r="J235" s="177">
        <f t="shared" ref="J235" si="59">1+(J234*J233)*99</f>
        <v>99.48400180360197</v>
      </c>
      <c r="K235" s="243"/>
      <c r="L235" s="109"/>
    </row>
    <row r="236" spans="2:15" ht="13.5" customHeight="1" x14ac:dyDescent="0.2">
      <c r="L236" s="109"/>
    </row>
    <row r="237" spans="2:15" ht="13.5" customHeight="1" x14ac:dyDescent="0.2">
      <c r="L237" s="109"/>
    </row>
    <row r="238" spans="2:15" ht="13.5" customHeight="1" x14ac:dyDescent="0.2">
      <c r="G238" s="108"/>
      <c r="H238" s="108"/>
      <c r="I238" s="108"/>
      <c r="L238" s="109"/>
    </row>
    <row r="239" spans="2:15" ht="13.5" customHeight="1" x14ac:dyDescent="0.2">
      <c r="G239" s="108"/>
      <c r="H239" s="108"/>
      <c r="I239" s="108"/>
      <c r="L239" s="109"/>
    </row>
    <row r="240" spans="2:15" ht="13.5" customHeight="1" x14ac:dyDescent="0.2">
      <c r="G240" s="108"/>
      <c r="H240" s="108"/>
      <c r="I240" s="108"/>
      <c r="L240" s="109"/>
    </row>
    <row r="241" spans="7:12" ht="13.5" customHeight="1" x14ac:dyDescent="0.2">
      <c r="G241" s="108"/>
      <c r="H241" s="108"/>
      <c r="I241" s="108"/>
      <c r="L241" s="109"/>
    </row>
    <row r="242" spans="7:12" ht="13.5" customHeight="1" x14ac:dyDescent="0.2">
      <c r="G242" s="108"/>
      <c r="H242" s="108"/>
      <c r="I242" s="108"/>
      <c r="L242" s="109"/>
    </row>
    <row r="243" spans="7:12" ht="13.5" customHeight="1" x14ac:dyDescent="0.2">
      <c r="G243" s="108"/>
      <c r="H243" s="108"/>
      <c r="I243" s="108"/>
      <c r="L243" s="109"/>
    </row>
    <row r="244" spans="7:12" ht="13.5" customHeight="1" x14ac:dyDescent="0.2">
      <c r="G244" s="108"/>
      <c r="H244" s="108"/>
      <c r="I244" s="108"/>
      <c r="L244" s="109"/>
    </row>
    <row r="245" spans="7:12" ht="13.5" customHeight="1" x14ac:dyDescent="0.2">
      <c r="G245" s="108"/>
      <c r="H245" s="108"/>
      <c r="I245" s="108"/>
      <c r="L245" s="109"/>
    </row>
    <row r="246" spans="7:12" ht="13.5" customHeight="1" x14ac:dyDescent="0.2">
      <c r="G246" s="108"/>
      <c r="H246" s="108"/>
      <c r="I246" s="108"/>
      <c r="L246" s="109"/>
    </row>
    <row r="247" spans="7:12" ht="13.5" customHeight="1" x14ac:dyDescent="0.2">
      <c r="G247" s="108"/>
      <c r="H247" s="108"/>
      <c r="I247" s="108"/>
      <c r="L247" s="109"/>
    </row>
    <row r="248" spans="7:12" ht="13.5" customHeight="1" x14ac:dyDescent="0.2">
      <c r="G248" s="108"/>
      <c r="H248" s="108"/>
      <c r="I248" s="108"/>
      <c r="L248" s="109"/>
    </row>
    <row r="249" spans="7:12" ht="13.5" customHeight="1" x14ac:dyDescent="0.2">
      <c r="G249" s="108"/>
      <c r="H249" s="108"/>
      <c r="I249" s="108"/>
    </row>
    <row r="250" spans="7:12" ht="13.5" customHeight="1" x14ac:dyDescent="0.2">
      <c r="G250" s="108"/>
      <c r="H250" s="108"/>
      <c r="I250" s="108"/>
    </row>
    <row r="251" spans="7:12" ht="13.5" customHeight="1" x14ac:dyDescent="0.2">
      <c r="G251" s="108"/>
      <c r="H251" s="108"/>
      <c r="I251" s="108"/>
    </row>
    <row r="252" spans="7:12" ht="13.5" customHeight="1" x14ac:dyDescent="0.2">
      <c r="G252" s="108"/>
      <c r="H252" s="108"/>
      <c r="I252" s="108"/>
    </row>
    <row r="253" spans="7:12" ht="13.5" customHeight="1" x14ac:dyDescent="0.2">
      <c r="G253" s="108"/>
      <c r="H253" s="108"/>
      <c r="I253" s="108"/>
    </row>
    <row r="254" spans="7:12" ht="13.5" customHeight="1" x14ac:dyDescent="0.2">
      <c r="G254" s="108"/>
      <c r="H254" s="108"/>
      <c r="I254" s="108"/>
    </row>
    <row r="255" spans="7:12" ht="13.5" customHeight="1" x14ac:dyDescent="0.2">
      <c r="G255" s="108"/>
      <c r="H255" s="108"/>
      <c r="I255" s="108"/>
    </row>
    <row r="256" spans="7:12" ht="13.5" customHeight="1" x14ac:dyDescent="0.2">
      <c r="G256" s="108"/>
      <c r="H256" s="108"/>
      <c r="I256" s="108"/>
    </row>
    <row r="257" spans="7:9" ht="13.5" customHeight="1" x14ac:dyDescent="0.2">
      <c r="G257" s="108"/>
      <c r="H257" s="108"/>
      <c r="I257" s="108"/>
    </row>
    <row r="258" spans="7:9" ht="13.5" customHeight="1" x14ac:dyDescent="0.2">
      <c r="G258" s="108"/>
      <c r="H258" s="108"/>
      <c r="I258" s="108"/>
    </row>
    <row r="259" spans="7:9" ht="13.5" customHeight="1" x14ac:dyDescent="0.2">
      <c r="G259" s="108"/>
      <c r="H259" s="108"/>
      <c r="I259" s="108"/>
    </row>
    <row r="260" spans="7:9" ht="13.5" customHeight="1" x14ac:dyDescent="0.2">
      <c r="G260" s="108"/>
      <c r="H260" s="108"/>
      <c r="I260" s="108"/>
    </row>
    <row r="261" spans="7:9" ht="13.5" customHeight="1" x14ac:dyDescent="0.2">
      <c r="G261" s="108"/>
      <c r="H261" s="108"/>
      <c r="I261" s="108"/>
    </row>
    <row r="262" spans="7:9" ht="13.5" customHeight="1" x14ac:dyDescent="0.2">
      <c r="G262" s="108"/>
      <c r="H262" s="108"/>
      <c r="I262" s="108"/>
    </row>
    <row r="263" spans="7:9" ht="13.5" customHeight="1" x14ac:dyDescent="0.2">
      <c r="G263" s="108"/>
      <c r="H263" s="108"/>
      <c r="I263" s="108"/>
    </row>
    <row r="264" spans="7:9" ht="13.5" customHeight="1" x14ac:dyDescent="0.2">
      <c r="G264" s="108"/>
      <c r="H264" s="108"/>
      <c r="I264" s="108"/>
    </row>
    <row r="265" spans="7:9" ht="13.5" customHeight="1" x14ac:dyDescent="0.2">
      <c r="G265" s="108"/>
      <c r="H265" s="108"/>
      <c r="I265" s="108"/>
    </row>
    <row r="266" spans="7:9" ht="13.5" customHeight="1" x14ac:dyDescent="0.2">
      <c r="G266" s="108"/>
      <c r="H266" s="108"/>
      <c r="I266" s="108"/>
    </row>
    <row r="267" spans="7:9" ht="13.5" customHeight="1" x14ac:dyDescent="0.2">
      <c r="G267" s="108"/>
      <c r="H267" s="108"/>
      <c r="I267" s="108"/>
    </row>
    <row r="268" spans="7:9" ht="13.5" customHeight="1" x14ac:dyDescent="0.2">
      <c r="G268" s="108"/>
      <c r="H268" s="108"/>
      <c r="I268" s="108"/>
    </row>
    <row r="269" spans="7:9" ht="13.5" customHeight="1" x14ac:dyDescent="0.2">
      <c r="G269" s="112"/>
      <c r="H269" s="112"/>
      <c r="I269" s="112"/>
    </row>
    <row r="270" spans="7:9" ht="13.5" customHeight="1" x14ac:dyDescent="0.2">
      <c r="G270" s="117"/>
      <c r="H270" s="117"/>
      <c r="I270" s="117"/>
    </row>
    <row r="271" spans="7:9" ht="13.5" customHeight="1" x14ac:dyDescent="0.2">
      <c r="G271" s="112"/>
      <c r="H271" s="112"/>
      <c r="I271" s="112"/>
    </row>
    <row r="272" spans="7:9" ht="13.5" customHeight="1" x14ac:dyDescent="0.2">
      <c r="G272" s="112"/>
      <c r="H272" s="112"/>
      <c r="I272" s="112"/>
    </row>
    <row r="273" spans="7:9" ht="13.5" customHeight="1" x14ac:dyDescent="0.2">
      <c r="G273" s="112"/>
      <c r="H273" s="112"/>
      <c r="I273" s="112"/>
    </row>
    <row r="274" spans="7:9" ht="13.5" customHeight="1" x14ac:dyDescent="0.2">
      <c r="G274" s="112"/>
      <c r="H274" s="112"/>
      <c r="I274" s="112"/>
    </row>
    <row r="275" spans="7:9" ht="13.5" customHeight="1" x14ac:dyDescent="0.2">
      <c r="G275" s="112"/>
      <c r="H275" s="112"/>
      <c r="I275" s="112"/>
    </row>
    <row r="276" spans="7:9" ht="13.5" customHeight="1" x14ac:dyDescent="0.2">
      <c r="G276" s="112"/>
      <c r="H276" s="112"/>
      <c r="I276" s="112"/>
    </row>
    <row r="277" spans="7:9" ht="13.5" customHeight="1" x14ac:dyDescent="0.2">
      <c r="G277" s="112"/>
      <c r="H277" s="112"/>
      <c r="I277" s="112"/>
    </row>
    <row r="278" spans="7:9" ht="13.5" customHeight="1" x14ac:dyDescent="0.2">
      <c r="G278" s="117"/>
      <c r="H278" s="117"/>
      <c r="I278" s="117"/>
    </row>
    <row r="279" spans="7:9" ht="13.5" customHeight="1" x14ac:dyDescent="0.2">
      <c r="G279" s="112"/>
      <c r="H279" s="112"/>
      <c r="I279" s="112"/>
    </row>
    <row r="280" spans="7:9" ht="13.5" customHeight="1" x14ac:dyDescent="0.2">
      <c r="G280" s="112"/>
      <c r="H280" s="112"/>
      <c r="I280" s="112"/>
    </row>
    <row r="281" spans="7:9" ht="13.5" customHeight="1" x14ac:dyDescent="0.2">
      <c r="G281" s="112"/>
      <c r="H281" s="112"/>
      <c r="I281" s="112"/>
    </row>
    <row r="282" spans="7:9" ht="13.5" customHeight="1" x14ac:dyDescent="0.2">
      <c r="G282" s="112"/>
      <c r="H282" s="112"/>
      <c r="I282" s="112"/>
    </row>
    <row r="283" spans="7:9" ht="13.5" customHeight="1" x14ac:dyDescent="0.2">
      <c r="G283" s="112"/>
      <c r="H283" s="112"/>
      <c r="I283" s="112"/>
    </row>
    <row r="284" spans="7:9" ht="13.5" customHeight="1" x14ac:dyDescent="0.2">
      <c r="G284" s="112"/>
      <c r="H284" s="112"/>
      <c r="I284" s="112"/>
    </row>
    <row r="285" spans="7:9" ht="13.5" customHeight="1" x14ac:dyDescent="0.2">
      <c r="G285" s="112"/>
      <c r="H285" s="112"/>
      <c r="I285" s="112"/>
    </row>
    <row r="286" spans="7:9" ht="13.5" customHeight="1" x14ac:dyDescent="0.2">
      <c r="G286" s="112"/>
      <c r="H286" s="112"/>
      <c r="I286" s="112"/>
    </row>
    <row r="287" spans="7:9" ht="13.5" customHeight="1" x14ac:dyDescent="0.2">
      <c r="G287" s="112"/>
      <c r="H287" s="112"/>
      <c r="I287" s="112"/>
    </row>
    <row r="288" spans="7:9" ht="13.5" customHeight="1" x14ac:dyDescent="0.2">
      <c r="G288" s="112"/>
      <c r="H288" s="112"/>
      <c r="I288" s="112"/>
    </row>
    <row r="289" spans="7:9" ht="13.5" customHeight="1" x14ac:dyDescent="0.2">
      <c r="G289" s="112"/>
      <c r="H289" s="112"/>
      <c r="I289" s="112"/>
    </row>
    <row r="290" spans="7:9" ht="13.5" customHeight="1" x14ac:dyDescent="0.2">
      <c r="G290" s="112"/>
      <c r="H290" s="112"/>
      <c r="I290" s="112"/>
    </row>
    <row r="291" spans="7:9" ht="13.5" customHeight="1" x14ac:dyDescent="0.2">
      <c r="G291" s="112"/>
      <c r="H291" s="112"/>
      <c r="I291" s="112"/>
    </row>
    <row r="296" spans="7:9" ht="13.5" customHeight="1" x14ac:dyDescent="0.2">
      <c r="G296" s="118"/>
      <c r="H296" s="118"/>
      <c r="I296" s="118"/>
    </row>
    <row r="297" spans="7:9" ht="13.5" customHeight="1" x14ac:dyDescent="0.2">
      <c r="G297" s="118"/>
      <c r="H297" s="118"/>
      <c r="I297" s="118"/>
    </row>
    <row r="298" spans="7:9" ht="13.5" customHeight="1" x14ac:dyDescent="0.2">
      <c r="G298" s="119"/>
      <c r="H298" s="119"/>
      <c r="I298" s="119"/>
    </row>
    <row r="299" spans="7:9" ht="13.5" customHeight="1" x14ac:dyDescent="0.2">
      <c r="G299" s="118"/>
      <c r="H299" s="118"/>
      <c r="I299" s="118"/>
    </row>
    <row r="300" spans="7:9" ht="13.5" customHeight="1" x14ac:dyDescent="0.2">
      <c r="G300" s="118"/>
      <c r="H300" s="118"/>
      <c r="I300" s="118"/>
    </row>
    <row r="301" spans="7:9" ht="13.5" customHeight="1" x14ac:dyDescent="0.2">
      <c r="G301" s="118"/>
      <c r="H301" s="118"/>
      <c r="I301" s="118"/>
    </row>
    <row r="302" spans="7:9" ht="13.5" customHeight="1" x14ac:dyDescent="0.2">
      <c r="G302" s="118"/>
      <c r="H302" s="118"/>
      <c r="I302" s="118"/>
    </row>
    <row r="303" spans="7:9" ht="13.5" customHeight="1" x14ac:dyDescent="0.2">
      <c r="G303" s="118"/>
      <c r="H303" s="118"/>
      <c r="I303" s="118"/>
    </row>
    <row r="304" spans="7:9" ht="13.5" customHeight="1" x14ac:dyDescent="0.2">
      <c r="G304" s="118"/>
      <c r="H304" s="118"/>
      <c r="I304" s="118"/>
    </row>
    <row r="305" spans="7:9" ht="13.5" customHeight="1" x14ac:dyDescent="0.2">
      <c r="G305" s="118"/>
      <c r="H305" s="118"/>
      <c r="I305" s="118"/>
    </row>
    <row r="306" spans="7:9" ht="13.5" customHeight="1" x14ac:dyDescent="0.2">
      <c r="G306" s="118"/>
      <c r="H306" s="118"/>
      <c r="I306" s="118"/>
    </row>
    <row r="307" spans="7:9" ht="13.5" customHeight="1" x14ac:dyDescent="0.2">
      <c r="G307" s="118"/>
      <c r="H307" s="118"/>
      <c r="I307" s="118"/>
    </row>
    <row r="308" spans="7:9" ht="13.5" customHeight="1" x14ac:dyDescent="0.2">
      <c r="G308" s="118"/>
      <c r="H308" s="118"/>
      <c r="I308" s="118"/>
    </row>
    <row r="309" spans="7:9" ht="13.5" customHeight="1" x14ac:dyDescent="0.2">
      <c r="G309" s="118"/>
      <c r="H309" s="118"/>
      <c r="I309" s="118"/>
    </row>
    <row r="310" spans="7:9" ht="13.5" customHeight="1" x14ac:dyDescent="0.2">
      <c r="G310" s="118"/>
      <c r="H310" s="118"/>
      <c r="I310" s="118"/>
    </row>
    <row r="311" spans="7:9" ht="13.5" customHeight="1" x14ac:dyDescent="0.2">
      <c r="G311" s="118"/>
      <c r="H311" s="118"/>
      <c r="I311" s="118"/>
    </row>
    <row r="312" spans="7:9" ht="13.5" customHeight="1" x14ac:dyDescent="0.2">
      <c r="G312" s="118"/>
      <c r="H312" s="118"/>
      <c r="I312" s="118"/>
    </row>
    <row r="313" spans="7:9" ht="13.5" customHeight="1" x14ac:dyDescent="0.2">
      <c r="G313" s="119"/>
      <c r="H313" s="119"/>
      <c r="I313" s="119"/>
    </row>
    <row r="314" spans="7:9" ht="13.5" customHeight="1" x14ac:dyDescent="0.2">
      <c r="G314" s="118"/>
      <c r="H314" s="118"/>
      <c r="I314" s="118"/>
    </row>
    <row r="315" spans="7:9" ht="13.5" customHeight="1" x14ac:dyDescent="0.2">
      <c r="G315" s="118"/>
      <c r="H315" s="118"/>
      <c r="I315" s="118"/>
    </row>
    <row r="316" spans="7:9" ht="13.5" customHeight="1" x14ac:dyDescent="0.2">
      <c r="G316" s="118"/>
      <c r="H316" s="118"/>
      <c r="I316" s="118"/>
    </row>
    <row r="317" spans="7:9" ht="13.5" customHeight="1" x14ac:dyDescent="0.2">
      <c r="G317" s="118"/>
      <c r="H317" s="118"/>
      <c r="I317" s="118"/>
    </row>
    <row r="318" spans="7:9" ht="13.5" customHeight="1" x14ac:dyDescent="0.2">
      <c r="G318" s="118"/>
      <c r="H318" s="118"/>
      <c r="I318" s="118"/>
    </row>
    <row r="319" spans="7:9" ht="13.5" customHeight="1" x14ac:dyDescent="0.2">
      <c r="G319" s="118"/>
      <c r="H319" s="118"/>
      <c r="I319" s="118"/>
    </row>
    <row r="320" spans="7:9" ht="13.5" customHeight="1" x14ac:dyDescent="0.2">
      <c r="G320" s="119"/>
      <c r="H320" s="119"/>
      <c r="I320" s="119"/>
    </row>
    <row r="321" spans="7:9" ht="13.5" customHeight="1" x14ac:dyDescent="0.2">
      <c r="G321" s="118"/>
      <c r="H321" s="118"/>
      <c r="I321" s="118"/>
    </row>
    <row r="322" spans="7:9" ht="13.5" customHeight="1" x14ac:dyDescent="0.2">
      <c r="G322" s="118"/>
      <c r="H322" s="118"/>
      <c r="I322" s="118"/>
    </row>
    <row r="323" spans="7:9" ht="13.5" customHeight="1" x14ac:dyDescent="0.2">
      <c r="G323" s="118"/>
      <c r="H323" s="118"/>
      <c r="I323" s="118"/>
    </row>
    <row r="324" spans="7:9" ht="13.5" customHeight="1" x14ac:dyDescent="0.2">
      <c r="G324" s="118"/>
      <c r="H324" s="118"/>
      <c r="I324" s="118"/>
    </row>
    <row r="325" spans="7:9" ht="13.5" customHeight="1" x14ac:dyDescent="0.2">
      <c r="G325" s="112"/>
      <c r="H325" s="112"/>
      <c r="I325" s="112"/>
    </row>
    <row r="326" spans="7:9" ht="13.5" customHeight="1" x14ac:dyDescent="0.2">
      <c r="G326" s="112"/>
      <c r="H326" s="112"/>
      <c r="I326" s="112"/>
    </row>
    <row r="327" spans="7:9" ht="13.5" customHeight="1" x14ac:dyDescent="0.2">
      <c r="G327" s="112"/>
      <c r="H327" s="112"/>
      <c r="I327" s="112"/>
    </row>
    <row r="328" spans="7:9" ht="13.5" customHeight="1" x14ac:dyDescent="0.2">
      <c r="G328" s="112"/>
      <c r="H328" s="112"/>
      <c r="I328" s="112"/>
    </row>
    <row r="329" spans="7:9" ht="13.5" customHeight="1" x14ac:dyDescent="0.2">
      <c r="G329" s="112"/>
      <c r="H329" s="112"/>
      <c r="I329" s="112"/>
    </row>
    <row r="330" spans="7:9" ht="13.5" customHeight="1" x14ac:dyDescent="0.2">
      <c r="G330" s="112"/>
      <c r="H330" s="112"/>
      <c r="I330" s="112"/>
    </row>
    <row r="331" spans="7:9" ht="13.5" customHeight="1" x14ac:dyDescent="0.2">
      <c r="G331" s="112"/>
      <c r="H331" s="112"/>
      <c r="I331" s="112"/>
    </row>
  </sheetData>
  <mergeCells count="82">
    <mergeCell ref="E208:E214"/>
    <mergeCell ref="E215:E221"/>
    <mergeCell ref="E222:E228"/>
    <mergeCell ref="E229:E235"/>
    <mergeCell ref="E172:E176"/>
    <mergeCell ref="E177:E181"/>
    <mergeCell ref="E182:E186"/>
    <mergeCell ref="E187:E193"/>
    <mergeCell ref="E194:E200"/>
    <mergeCell ref="E201:E207"/>
    <mergeCell ref="E167:E171"/>
    <mergeCell ref="E102:E108"/>
    <mergeCell ref="E109:E115"/>
    <mergeCell ref="E116:E122"/>
    <mergeCell ref="E123:E127"/>
    <mergeCell ref="E128:E132"/>
    <mergeCell ref="E133:E139"/>
    <mergeCell ref="E140:E146"/>
    <mergeCell ref="E147:E151"/>
    <mergeCell ref="E152:E156"/>
    <mergeCell ref="E157:E161"/>
    <mergeCell ref="E162:E166"/>
    <mergeCell ref="D229:D235"/>
    <mergeCell ref="D187:D193"/>
    <mergeCell ref="E46:E52"/>
    <mergeCell ref="E53:E59"/>
    <mergeCell ref="E60:E66"/>
    <mergeCell ref="E67:E73"/>
    <mergeCell ref="E74:E80"/>
    <mergeCell ref="E81:E87"/>
    <mergeCell ref="E88:E94"/>
    <mergeCell ref="E95:E101"/>
    <mergeCell ref="D182:D186"/>
    <mergeCell ref="D194:D200"/>
    <mergeCell ref="D201:D207"/>
    <mergeCell ref="D208:D214"/>
    <mergeCell ref="D215:D221"/>
    <mergeCell ref="D222:D228"/>
    <mergeCell ref="D177:D181"/>
    <mergeCell ref="D116:D122"/>
    <mergeCell ref="D123:D127"/>
    <mergeCell ref="D128:D132"/>
    <mergeCell ref="D133:D139"/>
    <mergeCell ref="D140:D146"/>
    <mergeCell ref="D147:D151"/>
    <mergeCell ref="D152:D156"/>
    <mergeCell ref="D157:D161"/>
    <mergeCell ref="D162:D166"/>
    <mergeCell ref="D167:D171"/>
    <mergeCell ref="D172:D176"/>
    <mergeCell ref="D109:D115"/>
    <mergeCell ref="D39:D45"/>
    <mergeCell ref="E39:E45"/>
    <mergeCell ref="D46:D52"/>
    <mergeCell ref="D53:D59"/>
    <mergeCell ref="D60:D66"/>
    <mergeCell ref="D67:D73"/>
    <mergeCell ref="D74:D80"/>
    <mergeCell ref="D81:D87"/>
    <mergeCell ref="D88:D94"/>
    <mergeCell ref="D95:D101"/>
    <mergeCell ref="D102:D108"/>
    <mergeCell ref="B39:B73"/>
    <mergeCell ref="C39:C52"/>
    <mergeCell ref="C53:C73"/>
    <mergeCell ref="B74:B101"/>
    <mergeCell ref="C74:C87"/>
    <mergeCell ref="C88:C101"/>
    <mergeCell ref="C208:C221"/>
    <mergeCell ref="C222:C235"/>
    <mergeCell ref="B187:B235"/>
    <mergeCell ref="C147:C161"/>
    <mergeCell ref="C162:C171"/>
    <mergeCell ref="C172:C186"/>
    <mergeCell ref="C187:C207"/>
    <mergeCell ref="B147:B186"/>
    <mergeCell ref="C102:C115"/>
    <mergeCell ref="C116:C122"/>
    <mergeCell ref="C123:C132"/>
    <mergeCell ref="C133:C146"/>
    <mergeCell ref="B102:B122"/>
    <mergeCell ref="B123:B146"/>
  </mergeCell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59999389629810485"/>
  </sheetPr>
  <dimension ref="B1:F24"/>
  <sheetViews>
    <sheetView showGridLines="0" zoomScale="130" zoomScaleNormal="130" zoomScalePageLayoutView="130" workbookViewId="0">
      <selection activeCell="B10" sqref="B10"/>
    </sheetView>
  </sheetViews>
  <sheetFormatPr baseColWidth="10" defaultColWidth="11.42578125" defaultRowHeight="15" x14ac:dyDescent="0.2"/>
  <cols>
    <col min="1" max="1" width="0.85546875" style="96" customWidth="1"/>
    <col min="2" max="2" width="53.42578125" style="96" customWidth="1"/>
    <col min="3" max="16384" width="11.42578125" style="96"/>
  </cols>
  <sheetData>
    <row r="1" spans="2:6" ht="69" customHeight="1" x14ac:dyDescent="0.2"/>
    <row r="2" spans="2:6" x14ac:dyDescent="0.2">
      <c r="B2" s="366" t="str">
        <f>+Indicadores!D11</f>
        <v>Población ocupada en las ramas de Educación, Sanidad y Servicios Sociales</v>
      </c>
      <c r="C2" s="366"/>
      <c r="D2" s="10" t="s">
        <v>354</v>
      </c>
      <c r="E2" s="10"/>
    </row>
    <row r="5" spans="2:6" ht="12.75" customHeight="1" x14ac:dyDescent="0.2">
      <c r="B5" s="12" t="s">
        <v>109</v>
      </c>
      <c r="C5" s="12">
        <v>2010</v>
      </c>
      <c r="D5" s="12">
        <v>2012</v>
      </c>
      <c r="E5" s="12">
        <v>2015</v>
      </c>
      <c r="F5" s="12">
        <v>2017</v>
      </c>
    </row>
    <row r="6" spans="2:6" ht="12.75" customHeight="1" x14ac:dyDescent="0.2">
      <c r="B6" s="13" t="s">
        <v>288</v>
      </c>
      <c r="C6" s="13">
        <v>2010</v>
      </c>
      <c r="D6" s="13">
        <v>2012</v>
      </c>
      <c r="E6" s="13">
        <v>2015</v>
      </c>
      <c r="F6" s="13">
        <v>2017</v>
      </c>
    </row>
    <row r="7" spans="2:6" ht="12.75" customHeight="1" x14ac:dyDescent="0.2">
      <c r="B7" s="83" t="s">
        <v>355</v>
      </c>
      <c r="C7" s="100">
        <v>30881</v>
      </c>
      <c r="D7" s="100">
        <v>31148</v>
      </c>
      <c r="E7" s="100">
        <v>33113</v>
      </c>
      <c r="F7" s="100">
        <v>33030</v>
      </c>
    </row>
    <row r="8" spans="2:6" ht="12.75" customHeight="1" x14ac:dyDescent="0.2">
      <c r="B8" s="83" t="s">
        <v>356</v>
      </c>
      <c r="C8" s="100">
        <v>10410</v>
      </c>
      <c r="D8" s="100">
        <v>11515</v>
      </c>
      <c r="E8" s="100">
        <v>12397</v>
      </c>
      <c r="F8" s="100">
        <v>12681</v>
      </c>
    </row>
    <row r="9" spans="2:6" ht="12.75" customHeight="1" x14ac:dyDescent="0.2">
      <c r="B9" s="83" t="s">
        <v>357</v>
      </c>
      <c r="C9" s="100">
        <v>41291</v>
      </c>
      <c r="D9" s="100">
        <v>42663</v>
      </c>
      <c r="E9" s="100">
        <v>45510</v>
      </c>
      <c r="F9" s="100">
        <v>45711</v>
      </c>
    </row>
    <row r="10" spans="2:6" ht="12.75" customHeight="1" x14ac:dyDescent="0.2">
      <c r="B10" s="84" t="s">
        <v>296</v>
      </c>
      <c r="C10" s="97">
        <v>25.052732346832812</v>
      </c>
      <c r="D10" s="97">
        <v>25.482271708362646</v>
      </c>
      <c r="E10" s="97">
        <v>27.559028904813033</v>
      </c>
      <c r="F10" s="97">
        <v>26.493518993839839</v>
      </c>
    </row>
    <row r="11" spans="2:6" ht="12.75" customHeight="1" x14ac:dyDescent="0.2">
      <c r="B11" s="84" t="s">
        <v>297</v>
      </c>
      <c r="C11" s="97">
        <v>6.6339113311793829</v>
      </c>
      <c r="D11" s="97">
        <v>7.9254737044964925</v>
      </c>
      <c r="E11" s="97">
        <v>8.602934032837851</v>
      </c>
      <c r="F11" s="97">
        <v>8.2301401869158877</v>
      </c>
    </row>
    <row r="12" spans="2:6" ht="12.75" customHeight="1" thickBot="1" x14ac:dyDescent="0.25">
      <c r="B12" s="85" t="s">
        <v>358</v>
      </c>
      <c r="C12" s="98">
        <v>14.737048735656799</v>
      </c>
      <c r="D12" s="98">
        <v>15.947294645360246</v>
      </c>
      <c r="E12" s="98">
        <v>17.222001475847193</v>
      </c>
      <c r="F12" s="98">
        <v>16.398088623579383</v>
      </c>
    </row>
    <row r="13" spans="2:6" ht="12.75" customHeight="1" x14ac:dyDescent="0.25">
      <c r="B13" s="19" t="s">
        <v>122</v>
      </c>
      <c r="C13" s="99"/>
      <c r="D13" s="99"/>
      <c r="E13" s="99"/>
    </row>
    <row r="14" spans="2:6" ht="12.75" customHeight="1" x14ac:dyDescent="0.25">
      <c r="B14" s="19" t="s">
        <v>123</v>
      </c>
      <c r="C14" s="99"/>
      <c r="D14" s="99"/>
      <c r="E14" s="99"/>
    </row>
    <row r="15" spans="2:6" ht="15.75" x14ac:dyDescent="0.25">
      <c r="C15" s="99"/>
      <c r="D15" s="99"/>
      <c r="E15" s="99"/>
    </row>
    <row r="17" spans="2:6" x14ac:dyDescent="0.2">
      <c r="B17" s="12" t="s">
        <v>130</v>
      </c>
      <c r="C17" s="12">
        <v>2010</v>
      </c>
      <c r="D17" s="12">
        <v>2012</v>
      </c>
      <c r="E17" s="12">
        <v>2015</v>
      </c>
      <c r="F17" s="12">
        <v>2017</v>
      </c>
    </row>
    <row r="18" spans="2:6" x14ac:dyDescent="0.2">
      <c r="B18" s="64" t="s">
        <v>114</v>
      </c>
      <c r="C18" s="14">
        <v>27.7</v>
      </c>
      <c r="D18" s="14">
        <v>27.7</v>
      </c>
      <c r="E18" s="14">
        <v>27.7</v>
      </c>
      <c r="F18" s="14">
        <v>27.7</v>
      </c>
    </row>
    <row r="19" spans="2:6" x14ac:dyDescent="0.2">
      <c r="B19" s="64" t="s">
        <v>115</v>
      </c>
      <c r="C19" s="14">
        <f>+C10</f>
        <v>25.052732346832812</v>
      </c>
      <c r="D19" s="14">
        <f t="shared" ref="D19:F19" si="0">+D10</f>
        <v>25.482271708362646</v>
      </c>
      <c r="E19" s="14">
        <f t="shared" si="0"/>
        <v>27.559028904813033</v>
      </c>
      <c r="F19" s="14">
        <f t="shared" si="0"/>
        <v>26.493518993839839</v>
      </c>
    </row>
    <row r="20" spans="2:6" x14ac:dyDescent="0.2">
      <c r="B20" s="64" t="s">
        <v>116</v>
      </c>
      <c r="C20" s="14">
        <f t="shared" ref="C20:F21" si="1">+C11</f>
        <v>6.6339113311793829</v>
      </c>
      <c r="D20" s="14">
        <f t="shared" si="1"/>
        <v>7.9254737044964925</v>
      </c>
      <c r="E20" s="14">
        <f t="shared" si="1"/>
        <v>8.602934032837851</v>
      </c>
      <c r="F20" s="14">
        <f t="shared" si="1"/>
        <v>8.2301401869158877</v>
      </c>
    </row>
    <row r="21" spans="2:6" x14ac:dyDescent="0.2">
      <c r="B21" s="64" t="s">
        <v>117</v>
      </c>
      <c r="C21" s="14">
        <f t="shared" si="1"/>
        <v>14.737048735656799</v>
      </c>
      <c r="D21" s="14">
        <f t="shared" si="1"/>
        <v>15.947294645360246</v>
      </c>
      <c r="E21" s="14">
        <f t="shared" si="1"/>
        <v>17.222001475847193</v>
      </c>
      <c r="F21" s="14">
        <f t="shared" si="1"/>
        <v>16.398088623579383</v>
      </c>
    </row>
    <row r="22" spans="2:6" x14ac:dyDescent="0.2">
      <c r="B22" s="15" t="s">
        <v>124</v>
      </c>
      <c r="C22" s="16">
        <f>1-ABS((C19/AVERAGE(C19:C20))-1)</f>
        <v>0.41871972295903004</v>
      </c>
      <c r="D22" s="16">
        <f>1-ABS((D19/AVERAGE(D19:D20))-1)</f>
        <v>0.47446923499637639</v>
      </c>
      <c r="E22" s="16">
        <f>1-ABS((E19/AVERAGE(E19:E20))-1)</f>
        <v>0.47580016868391306</v>
      </c>
      <c r="F22" s="16">
        <f t="shared" ref="F22" si="2">1-ABS((F19/AVERAGE(F19:F20))-1)</f>
        <v>0.47403645704926922</v>
      </c>
    </row>
    <row r="23" spans="2:6" x14ac:dyDescent="0.2">
      <c r="B23" s="15" t="s">
        <v>394</v>
      </c>
      <c r="C23" s="16">
        <f>(C21/C18)^(1/2)</f>
        <v>0.72939935567548475</v>
      </c>
      <c r="D23" s="16">
        <f>(D21/D18)^(1/2)</f>
        <v>0.75875859674586155</v>
      </c>
      <c r="E23" s="16">
        <f>(E21/E18)^(1/2)</f>
        <v>0.78850041551367722</v>
      </c>
      <c r="F23" s="16">
        <f t="shared" ref="F23" si="3">(F21/F18)^(1/2)</f>
        <v>0.76940805751823582</v>
      </c>
    </row>
    <row r="24" spans="2:6" x14ac:dyDescent="0.2">
      <c r="B24" s="17" t="s">
        <v>395</v>
      </c>
      <c r="C24" s="18">
        <f>1+(C23*C22)*99</f>
        <v>31.235975717358464</v>
      </c>
      <c r="D24" s="18">
        <f t="shared" ref="D24:F24" si="4">1+(D23*D22)*99</f>
        <v>36.640753483548359</v>
      </c>
      <c r="E24" s="18">
        <f t="shared" si="4"/>
        <v>38.141694440165573</v>
      </c>
      <c r="F24" s="18">
        <f t="shared" si="4"/>
        <v>37.108019491499384</v>
      </c>
    </row>
  </sheetData>
  <mergeCells count="1">
    <mergeCell ref="B2:C2"/>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sheetPr>
  <dimension ref="B1:P30"/>
  <sheetViews>
    <sheetView showGridLines="0" zoomScale="130" zoomScaleNormal="130" zoomScalePageLayoutView="130" workbookViewId="0">
      <selection activeCell="C7" sqref="B7:E66"/>
    </sheetView>
  </sheetViews>
  <sheetFormatPr baseColWidth="10" defaultColWidth="11.42578125" defaultRowHeight="15.75" x14ac:dyDescent="0.25"/>
  <cols>
    <col min="1" max="1" width="0.85546875" style="6" customWidth="1"/>
    <col min="2" max="2" width="65.85546875" style="6" customWidth="1"/>
    <col min="3" max="16384" width="11.42578125" style="6"/>
  </cols>
  <sheetData>
    <row r="1" spans="2:16" ht="69" customHeight="1" x14ac:dyDescent="0.25"/>
    <row r="2" spans="2:16" x14ac:dyDescent="0.25">
      <c r="B2" s="367" t="str">
        <f>+Indicadores!D13</f>
        <v>Flexibilidad laboral por razones personales y familiares</v>
      </c>
      <c r="C2" s="367"/>
      <c r="D2" s="367"/>
      <c r="E2" s="367"/>
    </row>
    <row r="3" spans="2:16" x14ac:dyDescent="0.25">
      <c r="H3" s="75" t="s">
        <v>250</v>
      </c>
      <c r="I3" s="75"/>
      <c r="J3" s="46"/>
      <c r="K3" s="46"/>
      <c r="L3" s="46"/>
      <c r="M3" s="46"/>
      <c r="N3" s="46"/>
      <c r="O3" s="46"/>
      <c r="P3" s="46"/>
    </row>
    <row r="4" spans="2:16" ht="15.75" customHeight="1" x14ac:dyDescent="0.25">
      <c r="H4" s="368" t="s">
        <v>353</v>
      </c>
      <c r="I4" s="368"/>
      <c r="J4" s="368"/>
      <c r="K4" s="368"/>
      <c r="L4" s="368"/>
      <c r="M4" s="368"/>
      <c r="N4" s="368"/>
      <c r="O4" s="368"/>
      <c r="P4" s="368"/>
    </row>
    <row r="5" spans="2:16" ht="12.75" customHeight="1" x14ac:dyDescent="0.25">
      <c r="B5" s="12" t="s">
        <v>109</v>
      </c>
      <c r="C5" s="12">
        <v>2010</v>
      </c>
      <c r="D5" s="12">
        <v>2012</v>
      </c>
      <c r="E5" s="12">
        <v>2015</v>
      </c>
      <c r="F5" s="12">
        <v>2017</v>
      </c>
      <c r="H5" s="368"/>
      <c r="I5" s="368"/>
      <c r="J5" s="368"/>
      <c r="K5" s="368"/>
      <c r="L5" s="368"/>
      <c r="M5" s="368"/>
      <c r="N5" s="368"/>
      <c r="O5" s="368"/>
      <c r="P5" s="368"/>
    </row>
    <row r="6" spans="2:16" ht="12.75" customHeight="1" x14ac:dyDescent="0.25">
      <c r="B6" s="13" t="s">
        <v>288</v>
      </c>
      <c r="C6" s="13">
        <v>2016</v>
      </c>
      <c r="D6" s="13">
        <v>2016</v>
      </c>
      <c r="E6" s="13">
        <v>2016</v>
      </c>
      <c r="F6" s="13">
        <v>2016</v>
      </c>
      <c r="H6" s="368"/>
      <c r="I6" s="368"/>
      <c r="J6" s="368"/>
      <c r="K6" s="368"/>
      <c r="L6" s="368"/>
      <c r="M6" s="368"/>
      <c r="N6" s="368"/>
      <c r="O6" s="368"/>
      <c r="P6" s="368"/>
    </row>
    <row r="7" spans="2:16" ht="12.75" customHeight="1" x14ac:dyDescent="0.25">
      <c r="B7" s="83" t="s">
        <v>359</v>
      </c>
      <c r="C7" s="25">
        <v>74524.597052379948</v>
      </c>
      <c r="D7" s="25">
        <v>74524.597052379948</v>
      </c>
      <c r="E7" s="25">
        <v>74524.597052379948</v>
      </c>
      <c r="F7" s="25">
        <v>74524.597052379948</v>
      </c>
      <c r="H7" s="368"/>
      <c r="I7" s="368"/>
      <c r="J7" s="368"/>
      <c r="K7" s="368"/>
      <c r="L7" s="368"/>
      <c r="M7" s="368"/>
      <c r="N7" s="368"/>
      <c r="O7" s="368"/>
      <c r="P7" s="368"/>
    </row>
    <row r="8" spans="2:16" ht="12.75" customHeight="1" x14ac:dyDescent="0.25">
      <c r="B8" s="83" t="s">
        <v>360</v>
      </c>
      <c r="C8" s="25">
        <v>121986.32623162973</v>
      </c>
      <c r="D8" s="25">
        <v>121986.32623162973</v>
      </c>
      <c r="E8" s="25">
        <v>121986.32623162973</v>
      </c>
      <c r="F8" s="25">
        <v>121986.32623162973</v>
      </c>
      <c r="H8" s="46" t="s">
        <v>289</v>
      </c>
      <c r="I8" s="46"/>
      <c r="J8" s="46"/>
      <c r="K8" s="46"/>
      <c r="L8" s="46"/>
      <c r="M8" s="46"/>
      <c r="N8" s="46"/>
      <c r="O8" s="46"/>
      <c r="P8" s="46"/>
    </row>
    <row r="9" spans="2:16" ht="12.75" customHeight="1" x14ac:dyDescent="0.25">
      <c r="B9" s="83" t="s">
        <v>361</v>
      </c>
      <c r="C9" s="25">
        <v>196510.92328401015</v>
      </c>
      <c r="D9" s="25">
        <v>196510.92328401015</v>
      </c>
      <c r="E9" s="25">
        <v>196510.92328401015</v>
      </c>
      <c r="F9" s="25">
        <v>196510.92328401015</v>
      </c>
      <c r="H9" s="46" t="s">
        <v>290</v>
      </c>
    </row>
    <row r="10" spans="2:16" ht="12.75" customHeight="1" x14ac:dyDescent="0.25">
      <c r="B10" s="84" t="s">
        <v>296</v>
      </c>
      <c r="C10" s="14">
        <v>60.504205207519199</v>
      </c>
      <c r="D10" s="14">
        <v>60.504205207519199</v>
      </c>
      <c r="E10" s="14">
        <v>60.504205207519199</v>
      </c>
      <c r="F10" s="14">
        <v>60.504205207519199</v>
      </c>
      <c r="H10" s="46" t="s">
        <v>291</v>
      </c>
    </row>
    <row r="11" spans="2:16" ht="12.75" customHeight="1" x14ac:dyDescent="0.25">
      <c r="B11" s="84" t="s">
        <v>297</v>
      </c>
      <c r="C11" s="14">
        <v>77.93080878367185</v>
      </c>
      <c r="D11" s="14">
        <v>77.93080878367185</v>
      </c>
      <c r="E11" s="14">
        <v>77.93080878367185</v>
      </c>
      <c r="F11" s="14">
        <v>77.93080878367185</v>
      </c>
      <c r="H11" s="46"/>
    </row>
    <row r="12" spans="2:16" ht="12.75" customHeight="1" thickBot="1" x14ac:dyDescent="0.3">
      <c r="B12" s="85" t="s">
        <v>358</v>
      </c>
      <c r="C12" s="86">
        <v>70.256701153841519</v>
      </c>
      <c r="D12" s="86">
        <v>70.256701153841519</v>
      </c>
      <c r="E12" s="86">
        <v>70.256701153841519</v>
      </c>
      <c r="F12" s="86">
        <v>70.256701153841519</v>
      </c>
      <c r="H12" s="46"/>
    </row>
    <row r="13" spans="2:16" ht="12.75" customHeight="1" x14ac:dyDescent="0.25">
      <c r="B13" s="19" t="s">
        <v>352</v>
      </c>
      <c r="C13" s="8"/>
      <c r="D13" s="8"/>
      <c r="E13" s="8"/>
    </row>
    <row r="14" spans="2:16" ht="12.75" customHeight="1" x14ac:dyDescent="0.25">
      <c r="B14" s="19"/>
      <c r="C14" s="8"/>
      <c r="D14" s="8"/>
      <c r="E14" s="8"/>
    </row>
    <row r="15" spans="2:16" ht="12.75" customHeight="1" x14ac:dyDescent="0.25">
      <c r="C15" s="8"/>
      <c r="D15" s="8"/>
      <c r="E15" s="8"/>
    </row>
    <row r="16" spans="2:16" ht="12.75" customHeight="1" x14ac:dyDescent="0.25"/>
    <row r="17" spans="2:6" ht="12.75" customHeight="1" x14ac:dyDescent="0.25">
      <c r="B17" s="12" t="s">
        <v>133</v>
      </c>
      <c r="C17" s="12">
        <v>2010</v>
      </c>
      <c r="D17" s="12">
        <v>2012</v>
      </c>
      <c r="E17" s="12">
        <v>2015</v>
      </c>
      <c r="F17" s="12">
        <v>2017</v>
      </c>
    </row>
    <row r="18" spans="2:6" ht="12.75" customHeight="1" x14ac:dyDescent="0.25">
      <c r="B18" s="11" t="s">
        <v>114</v>
      </c>
      <c r="C18" s="14">
        <v>52.6</v>
      </c>
      <c r="D18" s="14">
        <v>52.6</v>
      </c>
      <c r="E18" s="14">
        <v>52.6</v>
      </c>
      <c r="F18" s="14">
        <v>52.6</v>
      </c>
    </row>
    <row r="19" spans="2:6" ht="12.75" customHeight="1" x14ac:dyDescent="0.25">
      <c r="B19" s="11" t="s">
        <v>115</v>
      </c>
      <c r="C19" s="14">
        <f>+C10</f>
        <v>60.504205207519199</v>
      </c>
      <c r="D19" s="14">
        <f>+D10</f>
        <v>60.504205207519199</v>
      </c>
      <c r="E19" s="14">
        <f>+E10</f>
        <v>60.504205207519199</v>
      </c>
      <c r="F19" s="14">
        <f>+F10</f>
        <v>60.504205207519199</v>
      </c>
    </row>
    <row r="20" spans="2:6" ht="12.75" customHeight="1" x14ac:dyDescent="0.25">
      <c r="B20" s="11" t="s">
        <v>116</v>
      </c>
      <c r="C20" s="14">
        <f t="shared" ref="C20:E20" si="0">+C11</f>
        <v>77.93080878367185</v>
      </c>
      <c r="D20" s="14">
        <f t="shared" si="0"/>
        <v>77.93080878367185</v>
      </c>
      <c r="E20" s="14">
        <f t="shared" si="0"/>
        <v>77.93080878367185</v>
      </c>
      <c r="F20" s="14">
        <f t="shared" ref="F20" si="1">+F11</f>
        <v>77.93080878367185</v>
      </c>
    </row>
    <row r="21" spans="2:6" ht="12.75" customHeight="1" x14ac:dyDescent="0.25">
      <c r="B21" s="11" t="s">
        <v>142</v>
      </c>
      <c r="C21" s="14">
        <v>34.200000000000003</v>
      </c>
      <c r="D21" s="14">
        <v>34.200000000000003</v>
      </c>
      <c r="E21" s="14">
        <v>34.200000000000003</v>
      </c>
      <c r="F21" s="14">
        <v>34.200000000000003</v>
      </c>
    </row>
    <row r="22" spans="2:6" ht="12.75" customHeight="1" x14ac:dyDescent="0.25">
      <c r="B22" s="15" t="s">
        <v>124</v>
      </c>
      <c r="C22" s="16">
        <f>1-ABS((C19/AVERAGE(C19:C20))-1)</f>
        <v>0.87411708155523749</v>
      </c>
      <c r="D22" s="16">
        <f>1-ABS((D19/AVERAGE(D19:D20))-1)</f>
        <v>0.87411708155523749</v>
      </c>
      <c r="E22" s="16">
        <f>1-ABS((E19/AVERAGE(E19:E20))-1)</f>
        <v>0.87411708155523749</v>
      </c>
      <c r="F22" s="16">
        <f>1-ABS((F19/AVERAGE(F19:F20))-1)</f>
        <v>0.87411708155523749</v>
      </c>
    </row>
    <row r="23" spans="2:6" ht="12.75" customHeight="1" x14ac:dyDescent="0.25">
      <c r="B23" s="15" t="s">
        <v>394</v>
      </c>
      <c r="C23" s="16">
        <f>(C21/C18)^(1/2)</f>
        <v>0.80634366995000406</v>
      </c>
      <c r="D23" s="16">
        <f>(D21/D18)^(1/2)</f>
        <v>0.80634366995000406</v>
      </c>
      <c r="E23" s="16">
        <f>(E21/E18)^(1/2)</f>
        <v>0.80634366995000406</v>
      </c>
      <c r="F23" s="16">
        <f>(F21/F18)^(1/2)</f>
        <v>0.80634366995000406</v>
      </c>
    </row>
    <row r="24" spans="2:6" ht="12.75" customHeight="1" x14ac:dyDescent="0.25">
      <c r="B24" s="17" t="s">
        <v>395</v>
      </c>
      <c r="C24" s="18">
        <f>1+(C23*C22)*99</f>
        <v>70.779038775216478</v>
      </c>
      <c r="D24" s="18">
        <f t="shared" ref="D24:F24" si="2">1+(D23*D22)*99</f>
        <v>70.779038775216478</v>
      </c>
      <c r="E24" s="18">
        <f t="shared" si="2"/>
        <v>70.779038775216478</v>
      </c>
      <c r="F24" s="18">
        <f t="shared" si="2"/>
        <v>70.779038775216478</v>
      </c>
    </row>
    <row r="25" spans="2:6" ht="12.75" customHeight="1" x14ac:dyDescent="0.25">
      <c r="B25" s="19" t="s">
        <v>293</v>
      </c>
      <c r="F25" s="9"/>
    </row>
    <row r="26" spans="2:6" ht="12.75" customHeight="1" x14ac:dyDescent="0.25">
      <c r="F26" s="9"/>
    </row>
    <row r="27" spans="2:6" x14ac:dyDescent="0.25">
      <c r="F27" s="9"/>
    </row>
    <row r="28" spans="2:6" x14ac:dyDescent="0.25">
      <c r="E28" s="102"/>
    </row>
    <row r="29" spans="2:6" x14ac:dyDescent="0.25">
      <c r="E29" s="102"/>
      <c r="F29" s="7"/>
    </row>
    <row r="30" spans="2:6" x14ac:dyDescent="0.25">
      <c r="E30" s="102"/>
    </row>
  </sheetData>
  <mergeCells count="2">
    <mergeCell ref="B2:E2"/>
    <mergeCell ref="H4:P7"/>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sheetPr>
  <dimension ref="B1:F21"/>
  <sheetViews>
    <sheetView showGridLines="0" zoomScale="130" zoomScaleNormal="130" zoomScalePageLayoutView="130" workbookViewId="0">
      <selection activeCell="I8" sqref="I8"/>
    </sheetView>
  </sheetViews>
  <sheetFormatPr baseColWidth="10" defaultColWidth="11.42578125" defaultRowHeight="15.75" x14ac:dyDescent="0.25"/>
  <cols>
    <col min="1" max="1" width="0.85546875" style="6" customWidth="1"/>
    <col min="2" max="2" width="54.42578125" style="6" customWidth="1"/>
    <col min="3" max="3" width="13.85546875" style="6" customWidth="1"/>
    <col min="4" max="4" width="12.42578125" style="6" customWidth="1"/>
    <col min="5" max="5" width="12.85546875" style="6" customWidth="1"/>
    <col min="6" max="16384" width="11.42578125" style="6"/>
  </cols>
  <sheetData>
    <row r="1" spans="2:6" ht="69" customHeight="1" x14ac:dyDescent="0.25"/>
    <row r="2" spans="2:6" x14ac:dyDescent="0.25">
      <c r="B2" s="10" t="str">
        <f>+Indicadores!D15</f>
        <v>Índice de Expectativas profesionales</v>
      </c>
      <c r="C2" s="14"/>
      <c r="D2" s="14"/>
      <c r="E2" s="14"/>
      <c r="F2" s="14"/>
    </row>
    <row r="5" spans="2:6" ht="12.75" customHeight="1" x14ac:dyDescent="0.25">
      <c r="B5" s="12" t="s">
        <v>109</v>
      </c>
      <c r="C5" s="12">
        <v>2010</v>
      </c>
      <c r="D5" s="12">
        <v>2012</v>
      </c>
      <c r="E5" s="12">
        <v>2015</v>
      </c>
      <c r="F5" s="12">
        <v>2017</v>
      </c>
    </row>
    <row r="6" spans="2:6" ht="12.75" customHeight="1" x14ac:dyDescent="0.25">
      <c r="B6" s="13" t="s">
        <v>288</v>
      </c>
      <c r="C6" s="13">
        <v>2015</v>
      </c>
      <c r="D6" s="13">
        <v>2015</v>
      </c>
      <c r="E6" s="13">
        <v>2015</v>
      </c>
      <c r="F6" s="13">
        <v>2015</v>
      </c>
    </row>
    <row r="7" spans="2:6" ht="12.75" customHeight="1" x14ac:dyDescent="0.25">
      <c r="B7" s="11" t="s">
        <v>115</v>
      </c>
      <c r="C7" s="14">
        <v>56.1</v>
      </c>
      <c r="D7" s="14">
        <v>56.1</v>
      </c>
      <c r="E7" s="14">
        <v>56.1</v>
      </c>
      <c r="F7" s="14">
        <v>56.1</v>
      </c>
    </row>
    <row r="8" spans="2:6" ht="12.75" customHeight="1" x14ac:dyDescent="0.25">
      <c r="B8" s="11" t="s">
        <v>116</v>
      </c>
      <c r="C8" s="14">
        <v>57.3</v>
      </c>
      <c r="D8" s="14">
        <v>57.3</v>
      </c>
      <c r="E8" s="14">
        <v>57.3</v>
      </c>
      <c r="F8" s="14">
        <v>57.3</v>
      </c>
    </row>
    <row r="9" spans="2:6" ht="12.75" customHeight="1" thickBot="1" x14ac:dyDescent="0.3">
      <c r="B9" s="24" t="s">
        <v>117</v>
      </c>
      <c r="C9" s="86">
        <v>56.8</v>
      </c>
      <c r="D9" s="86">
        <v>56.8</v>
      </c>
      <c r="E9" s="86">
        <v>56.8</v>
      </c>
      <c r="F9" s="86">
        <v>56.8</v>
      </c>
    </row>
    <row r="10" spans="2:6" ht="12.75" customHeight="1" x14ac:dyDescent="0.25">
      <c r="B10" s="19" t="s">
        <v>294</v>
      </c>
      <c r="C10" s="8"/>
      <c r="D10" s="8"/>
      <c r="E10" s="8"/>
      <c r="F10" s="9"/>
    </row>
    <row r="11" spans="2:6" x14ac:dyDescent="0.25">
      <c r="B11" s="369" t="s">
        <v>207</v>
      </c>
      <c r="C11" s="369"/>
      <c r="D11" s="369"/>
      <c r="E11" s="369"/>
      <c r="F11" s="9"/>
    </row>
    <row r="12" spans="2:6" x14ac:dyDescent="0.25">
      <c r="C12" s="8"/>
      <c r="D12" s="8"/>
      <c r="E12" s="8"/>
      <c r="F12" s="9"/>
    </row>
    <row r="14" spans="2:6" x14ac:dyDescent="0.25">
      <c r="B14" s="12" t="s">
        <v>134</v>
      </c>
      <c r="C14" s="12">
        <v>2010</v>
      </c>
      <c r="D14" s="12">
        <v>2012</v>
      </c>
      <c r="E14" s="12">
        <v>2015</v>
      </c>
      <c r="F14" s="12">
        <v>2017</v>
      </c>
    </row>
    <row r="15" spans="2:6" x14ac:dyDescent="0.25">
      <c r="B15" s="11" t="s">
        <v>114</v>
      </c>
      <c r="C15" s="14">
        <v>71.7</v>
      </c>
      <c r="D15" s="14">
        <v>71.7</v>
      </c>
      <c r="E15" s="14">
        <v>71.7</v>
      </c>
      <c r="F15" s="14">
        <v>71.7</v>
      </c>
    </row>
    <row r="16" spans="2:6" x14ac:dyDescent="0.25">
      <c r="B16" s="11" t="s">
        <v>115</v>
      </c>
      <c r="C16" s="14">
        <f>+C7</f>
        <v>56.1</v>
      </c>
      <c r="D16" s="14">
        <f t="shared" ref="D16:E16" si="0">+D7</f>
        <v>56.1</v>
      </c>
      <c r="E16" s="14">
        <f t="shared" si="0"/>
        <v>56.1</v>
      </c>
      <c r="F16" s="14">
        <f t="shared" ref="F16" si="1">+F7</f>
        <v>56.1</v>
      </c>
    </row>
    <row r="17" spans="2:6" x14ac:dyDescent="0.25">
      <c r="B17" s="11" t="s">
        <v>116</v>
      </c>
      <c r="C17" s="14">
        <f t="shared" ref="C17:E17" si="2">+C8</f>
        <v>57.3</v>
      </c>
      <c r="D17" s="14">
        <f t="shared" si="2"/>
        <v>57.3</v>
      </c>
      <c r="E17" s="14">
        <f t="shared" si="2"/>
        <v>57.3</v>
      </c>
      <c r="F17" s="14">
        <f t="shared" ref="F17" si="3">+F8</f>
        <v>57.3</v>
      </c>
    </row>
    <row r="18" spans="2:6" x14ac:dyDescent="0.25">
      <c r="B18" s="11" t="s">
        <v>117</v>
      </c>
      <c r="C18" s="14">
        <f t="shared" ref="C18:E18" si="4">+C9</f>
        <v>56.8</v>
      </c>
      <c r="D18" s="14">
        <f t="shared" si="4"/>
        <v>56.8</v>
      </c>
      <c r="E18" s="14">
        <f t="shared" si="4"/>
        <v>56.8</v>
      </c>
      <c r="F18" s="14">
        <f t="shared" ref="F18" si="5">+F9</f>
        <v>56.8</v>
      </c>
    </row>
    <row r="19" spans="2:6" x14ac:dyDescent="0.25">
      <c r="B19" s="15" t="s">
        <v>124</v>
      </c>
      <c r="C19" s="16">
        <f>1-ABS((C16/AVERAGE(C16:C17))-1)</f>
        <v>0.98941798941798942</v>
      </c>
      <c r="D19" s="16">
        <f t="shared" ref="D19:E19" si="6">1-ABS((D16/AVERAGE(D16:D17))-1)</f>
        <v>0.98941798941798942</v>
      </c>
      <c r="E19" s="16">
        <f t="shared" si="6"/>
        <v>0.98941798941798942</v>
      </c>
      <c r="F19" s="16">
        <f t="shared" ref="F19" si="7">1-ABS((F16/AVERAGE(F16:F17))-1)</f>
        <v>0.98941798941798942</v>
      </c>
    </row>
    <row r="20" spans="2:6" x14ac:dyDescent="0.25">
      <c r="B20" s="15" t="s">
        <v>394</v>
      </c>
      <c r="C20" s="16">
        <f>(C18/C15)^(1/2)</f>
        <v>0.89005038015775706</v>
      </c>
      <c r="D20" s="16">
        <f>(D18/D15)^(1/2)</f>
        <v>0.89005038015775706</v>
      </c>
      <c r="E20" s="16">
        <f>(E18/E15)^(1/2)</f>
        <v>0.89005038015775706</v>
      </c>
      <c r="F20" s="16">
        <f>(F18/F15)^(1/2)</f>
        <v>0.89005038015775706</v>
      </c>
    </row>
    <row r="21" spans="2:6" x14ac:dyDescent="0.25">
      <c r="B21" s="17" t="s">
        <v>395</v>
      </c>
      <c r="C21" s="18">
        <f>1+(C20*C19)*99</f>
        <v>88.182553904024118</v>
      </c>
      <c r="D21" s="18">
        <f t="shared" ref="D21:E21" si="8">1+(D20*D19)*99</f>
        <v>88.182553904024118</v>
      </c>
      <c r="E21" s="18">
        <f t="shared" si="8"/>
        <v>88.182553904024118</v>
      </c>
      <c r="F21" s="18">
        <f t="shared" ref="F21" si="9">1+(F20*F19)*99</f>
        <v>88.182553904024118</v>
      </c>
    </row>
  </sheetData>
  <mergeCells count="1">
    <mergeCell ref="B11:E11"/>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DC019"/>
  </sheetPr>
  <dimension ref="B1:F22"/>
  <sheetViews>
    <sheetView showGridLines="0" zoomScale="130" zoomScaleNormal="130" zoomScalePageLayoutView="130" workbookViewId="0">
      <selection activeCell="I12" sqref="I12"/>
    </sheetView>
  </sheetViews>
  <sheetFormatPr baseColWidth="10" defaultColWidth="11.42578125" defaultRowHeight="15.75" x14ac:dyDescent="0.25"/>
  <cols>
    <col min="1" max="1" width="0.85546875" style="6" customWidth="1"/>
    <col min="2" max="2" width="54.42578125" style="6" customWidth="1"/>
    <col min="3" max="16384" width="11.42578125" style="6"/>
  </cols>
  <sheetData>
    <row r="1" spans="2:6" ht="69" customHeight="1" x14ac:dyDescent="0.25"/>
    <row r="2" spans="2:6" x14ac:dyDescent="0.25">
      <c r="B2" s="10" t="str">
        <f>+Indicadores!D17</f>
        <v>Salario Bruto mensual medio (en Paridad de Poder de Compra)</v>
      </c>
    </row>
    <row r="5" spans="2:6" ht="12.75" customHeight="1" x14ac:dyDescent="0.25">
      <c r="B5" s="12" t="s">
        <v>109</v>
      </c>
      <c r="C5" s="12">
        <v>2010</v>
      </c>
      <c r="D5" s="12">
        <v>2012</v>
      </c>
      <c r="E5" s="12">
        <v>2015</v>
      </c>
      <c r="F5" s="12">
        <v>2017</v>
      </c>
    </row>
    <row r="6" spans="2:6" ht="12.75" customHeight="1" x14ac:dyDescent="0.25">
      <c r="B6" s="13" t="s">
        <v>288</v>
      </c>
      <c r="C6" s="13">
        <v>2010</v>
      </c>
      <c r="D6" s="13">
        <v>2010</v>
      </c>
      <c r="E6" s="13">
        <v>2014</v>
      </c>
      <c r="F6" s="13">
        <v>2014</v>
      </c>
    </row>
    <row r="7" spans="2:6" ht="12.75" customHeight="1" x14ac:dyDescent="0.25">
      <c r="B7" s="11" t="s">
        <v>140</v>
      </c>
      <c r="C7" s="25">
        <v>1585.7007323496423</v>
      </c>
      <c r="D7" s="25">
        <v>1585.7007323496423</v>
      </c>
      <c r="E7" s="25">
        <v>1626.2944832550234</v>
      </c>
      <c r="F7" s="25">
        <v>1626.2944832550234</v>
      </c>
    </row>
    <row r="8" spans="2:6" ht="12.75" customHeight="1" x14ac:dyDescent="0.25">
      <c r="B8" s="11" t="s">
        <v>141</v>
      </c>
      <c r="C8" s="25">
        <v>2057.3127826090995</v>
      </c>
      <c r="D8" s="25">
        <v>2057.3127826090995</v>
      </c>
      <c r="E8" s="25">
        <v>2243.0249230235086</v>
      </c>
      <c r="F8" s="25">
        <v>2243.0249230235086</v>
      </c>
    </row>
    <row r="9" spans="2:6" ht="12.75" customHeight="1" thickBot="1" x14ac:dyDescent="0.3">
      <c r="B9" s="24" t="s">
        <v>145</v>
      </c>
      <c r="C9" s="103">
        <v>2094.1654919392886</v>
      </c>
      <c r="D9" s="103">
        <v>2094.1654919392886</v>
      </c>
      <c r="E9" s="103">
        <v>2366.6228105550822</v>
      </c>
      <c r="F9" s="103">
        <v>2366.6228105550822</v>
      </c>
    </row>
    <row r="10" spans="2:6" ht="12.75" customHeight="1" x14ac:dyDescent="0.25">
      <c r="B10" s="19" t="s">
        <v>343</v>
      </c>
      <c r="C10" s="8"/>
      <c r="D10" s="8"/>
      <c r="E10" s="8"/>
      <c r="F10" s="9"/>
    </row>
    <row r="11" spans="2:6" ht="12.75" customHeight="1" x14ac:dyDescent="0.25">
      <c r="B11" s="19" t="s">
        <v>123</v>
      </c>
      <c r="C11" s="8"/>
      <c r="D11" s="8"/>
      <c r="E11" s="8"/>
      <c r="F11" s="9"/>
    </row>
    <row r="12" spans="2:6" ht="12.75" customHeight="1" x14ac:dyDescent="0.25">
      <c r="B12" s="19" t="s">
        <v>342</v>
      </c>
      <c r="C12" s="8"/>
      <c r="D12" s="8"/>
      <c r="E12" s="8"/>
      <c r="F12" s="9"/>
    </row>
    <row r="13" spans="2:6" x14ac:dyDescent="0.25">
      <c r="B13" s="19" t="s">
        <v>341</v>
      </c>
      <c r="C13" s="8"/>
      <c r="D13" s="8"/>
      <c r="E13" s="8"/>
      <c r="F13" s="9"/>
    </row>
    <row r="15" spans="2:6" x14ac:dyDescent="0.25">
      <c r="B15" s="12" t="s">
        <v>136</v>
      </c>
      <c r="C15" s="12">
        <v>2010</v>
      </c>
      <c r="D15" s="12">
        <v>2012</v>
      </c>
      <c r="E15" s="12">
        <v>2015</v>
      </c>
      <c r="F15" s="12">
        <v>2017</v>
      </c>
    </row>
    <row r="16" spans="2:6" x14ac:dyDescent="0.25">
      <c r="B16" s="11" t="s">
        <v>114</v>
      </c>
      <c r="C16" s="25">
        <v>3492</v>
      </c>
      <c r="D16" s="25">
        <v>3492</v>
      </c>
      <c r="E16" s="25">
        <v>3492</v>
      </c>
      <c r="F16" s="25">
        <v>3492</v>
      </c>
    </row>
    <row r="17" spans="2:6" x14ac:dyDescent="0.25">
      <c r="B17" s="11" t="s">
        <v>115</v>
      </c>
      <c r="C17" s="25">
        <f>+C7</f>
        <v>1585.7007323496423</v>
      </c>
      <c r="D17" s="25">
        <f t="shared" ref="D17:E17" si="0">+D7</f>
        <v>1585.7007323496423</v>
      </c>
      <c r="E17" s="25">
        <f t="shared" si="0"/>
        <v>1626.2944832550234</v>
      </c>
      <c r="F17" s="25">
        <f t="shared" ref="F17" si="1">+F7</f>
        <v>1626.2944832550234</v>
      </c>
    </row>
    <row r="18" spans="2:6" x14ac:dyDescent="0.25">
      <c r="B18" s="11" t="s">
        <v>116</v>
      </c>
      <c r="C18" s="25">
        <f>+C8</f>
        <v>2057.3127826090995</v>
      </c>
      <c r="D18" s="25">
        <f t="shared" ref="D18:F19" si="2">+D8</f>
        <v>2057.3127826090995</v>
      </c>
      <c r="E18" s="25">
        <f t="shared" si="2"/>
        <v>2243.0249230235086</v>
      </c>
      <c r="F18" s="25">
        <f t="shared" si="2"/>
        <v>2243.0249230235086</v>
      </c>
    </row>
    <row r="19" spans="2:6" x14ac:dyDescent="0.25">
      <c r="B19" s="11" t="s">
        <v>117</v>
      </c>
      <c r="C19" s="25">
        <f>+C9</f>
        <v>2094.1654919392886</v>
      </c>
      <c r="D19" s="25">
        <f t="shared" si="2"/>
        <v>2094.1654919392886</v>
      </c>
      <c r="E19" s="25">
        <f t="shared" si="2"/>
        <v>2366.6228105550822</v>
      </c>
      <c r="F19" s="25">
        <f t="shared" si="2"/>
        <v>2366.6228105550822</v>
      </c>
    </row>
    <row r="20" spans="2:6" x14ac:dyDescent="0.25">
      <c r="B20" s="15" t="s">
        <v>124</v>
      </c>
      <c r="C20" s="16">
        <f>1-ABS((C17/AVERAGE(C17:C18))-1)</f>
        <v>0.87054342556706155</v>
      </c>
      <c r="D20" s="16">
        <f t="shared" ref="D20:E20" si="3">1-ABS((D17/AVERAGE(D17:D18))-1)</f>
        <v>0.87054342556706155</v>
      </c>
      <c r="E20" s="16">
        <f t="shared" si="3"/>
        <v>0.84061009831141087</v>
      </c>
      <c r="F20" s="16">
        <f t="shared" ref="F20" si="4">1-ABS((F17/AVERAGE(F17:F18))-1)</f>
        <v>0.84061009831141087</v>
      </c>
    </row>
    <row r="21" spans="2:6" x14ac:dyDescent="0.25">
      <c r="B21" s="15" t="s">
        <v>394</v>
      </c>
      <c r="C21" s="16">
        <f>(C19/C16)^(1/2)</f>
        <v>0.77440541651224759</v>
      </c>
      <c r="D21" s="16">
        <f>(D19/D16)^(1/2)</f>
        <v>0.77440541651224759</v>
      </c>
      <c r="E21" s="16">
        <f>(E19/E16)^(1/2)</f>
        <v>0.82324178480045129</v>
      </c>
      <c r="F21" s="16">
        <f>(F19/F16)^(1/2)</f>
        <v>0.82324178480045129</v>
      </c>
    </row>
    <row r="22" spans="2:6" x14ac:dyDescent="0.25">
      <c r="B22" s="17" t="s">
        <v>395</v>
      </c>
      <c r="C22" s="18">
        <f>1+(C21*C20)*99</f>
        <v>67.741200862757651</v>
      </c>
      <c r="D22" s="18">
        <f t="shared" ref="D22:E22" si="5">1+(D21*D20)*99</f>
        <v>67.741200862757651</v>
      </c>
      <c r="E22" s="18">
        <f t="shared" si="5"/>
        <v>69.510510407861702</v>
      </c>
      <c r="F22" s="18">
        <f t="shared" ref="F22" si="6">1+(F21*F20)*99</f>
        <v>69.510510407861702</v>
      </c>
    </row>
  </sheetData>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DC019"/>
  </sheetPr>
  <dimension ref="B1:F24"/>
  <sheetViews>
    <sheetView showGridLines="0" zoomScale="130" zoomScaleNormal="130" zoomScalePageLayoutView="130" workbookViewId="0">
      <selection activeCell="I7" sqref="I7"/>
    </sheetView>
  </sheetViews>
  <sheetFormatPr baseColWidth="10" defaultColWidth="11.42578125" defaultRowHeight="15.75" x14ac:dyDescent="0.25"/>
  <cols>
    <col min="1" max="1" width="0.85546875" style="6" customWidth="1"/>
    <col min="2" max="2" width="44.140625" style="6" customWidth="1"/>
    <col min="3" max="16384" width="11.42578125" style="6"/>
  </cols>
  <sheetData>
    <row r="1" spans="2:6" ht="69" customHeight="1" x14ac:dyDescent="0.25"/>
    <row r="2" spans="2:6" x14ac:dyDescent="0.25">
      <c r="B2" s="367" t="str">
        <f>+Indicadores!D19</f>
        <v>Renta neta equivalente media (en Paridad de Poder de Compra)</v>
      </c>
      <c r="C2" s="367"/>
      <c r="D2" s="367"/>
      <c r="E2" s="367"/>
    </row>
    <row r="5" spans="2:6" ht="12.75" customHeight="1" x14ac:dyDescent="0.25">
      <c r="B5" s="12" t="s">
        <v>109</v>
      </c>
      <c r="C5" s="12">
        <v>2010</v>
      </c>
      <c r="D5" s="12">
        <v>2012</v>
      </c>
      <c r="E5" s="12">
        <v>2015</v>
      </c>
      <c r="F5" s="12">
        <v>2017</v>
      </c>
    </row>
    <row r="6" spans="2:6" ht="12.75" customHeight="1" x14ac:dyDescent="0.25">
      <c r="B6" s="13" t="s">
        <v>288</v>
      </c>
      <c r="C6" s="13">
        <v>2013</v>
      </c>
      <c r="D6" s="13">
        <v>2013</v>
      </c>
      <c r="E6" s="13">
        <v>2015</v>
      </c>
      <c r="F6" s="13">
        <v>2017</v>
      </c>
    </row>
    <row r="7" spans="2:6" ht="12.75" customHeight="1" x14ac:dyDescent="0.25">
      <c r="B7" s="11" t="s">
        <v>365</v>
      </c>
      <c r="C7" s="25">
        <v>17846.45</v>
      </c>
      <c r="D7" s="25">
        <v>17846.45</v>
      </c>
      <c r="E7" s="25">
        <v>18080.490000000002</v>
      </c>
      <c r="F7" s="25">
        <v>18700.599999999999</v>
      </c>
    </row>
    <row r="8" spans="2:6" ht="12.75" customHeight="1" x14ac:dyDescent="0.25">
      <c r="B8" s="11" t="s">
        <v>366</v>
      </c>
      <c r="C8" s="25">
        <v>18718.55</v>
      </c>
      <c r="D8" s="25">
        <v>18718.55</v>
      </c>
      <c r="E8" s="25">
        <v>18949.560000000001</v>
      </c>
      <c r="F8" s="25">
        <v>19728.47</v>
      </c>
    </row>
    <row r="9" spans="2:6" ht="12.75" customHeight="1" x14ac:dyDescent="0.25">
      <c r="B9" s="11" t="s">
        <v>142</v>
      </c>
      <c r="C9" s="25">
        <v>18275.34</v>
      </c>
      <c r="D9" s="25">
        <v>18275.34</v>
      </c>
      <c r="E9" s="25">
        <v>18510.11</v>
      </c>
      <c r="F9" s="25">
        <v>19207.169999999998</v>
      </c>
    </row>
    <row r="10" spans="2:6" ht="12.75" customHeight="1" x14ac:dyDescent="0.25">
      <c r="B10" s="11" t="s">
        <v>138</v>
      </c>
      <c r="C10" s="204">
        <v>0.91874299999999998</v>
      </c>
      <c r="D10" s="204">
        <v>0.91874299999999998</v>
      </c>
      <c r="E10" s="204">
        <v>0.88444299999999998</v>
      </c>
      <c r="F10" s="205">
        <v>0.90482200000000002</v>
      </c>
    </row>
    <row r="11" spans="2:6" ht="12.75" customHeight="1" x14ac:dyDescent="0.25">
      <c r="B11" s="11" t="s">
        <v>336</v>
      </c>
      <c r="C11" s="25">
        <f>+C7/C$10</f>
        <v>19424.855481892107</v>
      </c>
      <c r="D11" s="25">
        <f t="shared" ref="D11:F11" si="0">+D7/D10</f>
        <v>19424.855481892107</v>
      </c>
      <c r="E11" s="25">
        <f t="shared" si="0"/>
        <v>20442.798461856786</v>
      </c>
      <c r="F11" s="25">
        <f t="shared" si="0"/>
        <v>20667.711439377024</v>
      </c>
    </row>
    <row r="12" spans="2:6" ht="12.75" customHeight="1" thickBot="1" x14ac:dyDescent="0.3">
      <c r="B12" s="66" t="s">
        <v>337</v>
      </c>
      <c r="C12" s="103">
        <f>+C8/C10</f>
        <v>20374.087203929717</v>
      </c>
      <c r="D12" s="103">
        <f t="shared" ref="D12:F12" si="1">+D8/D10</f>
        <v>20374.087203929717</v>
      </c>
      <c r="E12" s="103">
        <f t="shared" si="1"/>
        <v>21425.4169008065</v>
      </c>
      <c r="F12" s="103">
        <f t="shared" si="1"/>
        <v>21803.702827738496</v>
      </c>
    </row>
    <row r="13" spans="2:6" ht="12.75" customHeight="1" x14ac:dyDescent="0.25">
      <c r="B13" s="19" t="s">
        <v>295</v>
      </c>
      <c r="C13" s="8"/>
      <c r="D13" s="8"/>
      <c r="E13" s="8"/>
    </row>
    <row r="14" spans="2:6" ht="24" customHeight="1" x14ac:dyDescent="0.25">
      <c r="B14" s="370" t="s">
        <v>143</v>
      </c>
      <c r="C14" s="370"/>
      <c r="D14" s="370"/>
      <c r="E14" s="370"/>
    </row>
    <row r="16" spans="2:6" x14ac:dyDescent="0.25">
      <c r="B16" s="12" t="s">
        <v>137</v>
      </c>
      <c r="C16" s="12">
        <v>2010</v>
      </c>
      <c r="D16" s="12">
        <v>2012</v>
      </c>
      <c r="E16" s="12">
        <v>2015</v>
      </c>
      <c r="F16" s="12">
        <v>2017</v>
      </c>
    </row>
    <row r="17" spans="2:6" x14ac:dyDescent="0.25">
      <c r="B17" s="11" t="s">
        <v>114</v>
      </c>
      <c r="C17" s="25">
        <v>33457</v>
      </c>
      <c r="D17" s="25">
        <v>33457</v>
      </c>
      <c r="E17" s="25">
        <v>33457</v>
      </c>
      <c r="F17" s="25">
        <v>33457</v>
      </c>
    </row>
    <row r="18" spans="2:6" x14ac:dyDescent="0.25">
      <c r="B18" s="11" t="s">
        <v>115</v>
      </c>
      <c r="C18" s="25">
        <f t="shared" ref="C18:F19" si="2">+C11</f>
        <v>19424.855481892107</v>
      </c>
      <c r="D18" s="25">
        <f t="shared" si="2"/>
        <v>19424.855481892107</v>
      </c>
      <c r="E18" s="25">
        <f t="shared" si="2"/>
        <v>20442.798461856786</v>
      </c>
      <c r="F18" s="25">
        <f t="shared" si="2"/>
        <v>20667.711439377024</v>
      </c>
    </row>
    <row r="19" spans="2:6" x14ac:dyDescent="0.25">
      <c r="B19" s="11" t="s">
        <v>116</v>
      </c>
      <c r="C19" s="25">
        <f t="shared" si="2"/>
        <v>20374.087203929717</v>
      </c>
      <c r="D19" s="25">
        <f t="shared" si="2"/>
        <v>20374.087203929717</v>
      </c>
      <c r="E19" s="25">
        <f t="shared" si="2"/>
        <v>21425.4169008065</v>
      </c>
      <c r="F19" s="25">
        <f t="shared" si="2"/>
        <v>21803.702827738496</v>
      </c>
    </row>
    <row r="20" spans="2:6" x14ac:dyDescent="0.25">
      <c r="B20" s="11" t="s">
        <v>145</v>
      </c>
      <c r="C20" s="25">
        <f>+AVERAGE(C18:C19)</f>
        <v>19899.471342910911</v>
      </c>
      <c r="D20" s="25">
        <f>+AVERAGE(D18:D19)</f>
        <v>19899.471342910911</v>
      </c>
      <c r="E20" s="25">
        <f t="shared" ref="E20:F20" si="3">+AVERAGE(E18:E19)</f>
        <v>20934.107681331643</v>
      </c>
      <c r="F20" s="25">
        <f t="shared" si="3"/>
        <v>21235.70713355776</v>
      </c>
    </row>
    <row r="21" spans="2:6" x14ac:dyDescent="0.25">
      <c r="B21" s="15" t="s">
        <v>124</v>
      </c>
      <c r="C21" s="16">
        <f>1-ABS((C18/AVERAGE(C18:C19))-1)</f>
        <v>0.97614932312320535</v>
      </c>
      <c r="D21" s="16">
        <f t="shared" ref="D21:F21" si="4">1-ABS((D18/AVERAGE(D18:D19))-1)</f>
        <v>0.97614932312320535</v>
      </c>
      <c r="E21" s="16">
        <f t="shared" si="4"/>
        <v>0.97653068251325603</v>
      </c>
      <c r="F21" s="16">
        <f t="shared" si="4"/>
        <v>0.97325280054916752</v>
      </c>
    </row>
    <row r="22" spans="2:6" x14ac:dyDescent="0.25">
      <c r="B22" s="15" t="s">
        <v>394</v>
      </c>
      <c r="C22" s="16">
        <f>(C20/C17)^(1/2)</f>
        <v>0.77121820239415073</v>
      </c>
      <c r="D22" s="16">
        <f t="shared" ref="D22:F22" si="5">(D20/D17)^(1/2)</f>
        <v>0.77121820239415073</v>
      </c>
      <c r="E22" s="16">
        <f t="shared" si="5"/>
        <v>0.79101319614669829</v>
      </c>
      <c r="F22" s="16">
        <f t="shared" si="5"/>
        <v>0.79669091629250466</v>
      </c>
    </row>
    <row r="23" spans="2:6" x14ac:dyDescent="0.25">
      <c r="B23" s="17" t="s">
        <v>395</v>
      </c>
      <c r="C23" s="18">
        <f>1+(C22*C21)*99</f>
        <v>75.5295884984872</v>
      </c>
      <c r="D23" s="18">
        <f t="shared" ref="D23:F23" si="6">1+(D22*D21)*99</f>
        <v>75.5295884984872</v>
      </c>
      <c r="E23" s="18">
        <f t="shared" si="6"/>
        <v>77.472416974702611</v>
      </c>
      <c r="F23" s="18">
        <f t="shared" si="6"/>
        <v>77.762784879922492</v>
      </c>
    </row>
    <row r="24" spans="2:6" ht="25.5" customHeight="1" x14ac:dyDescent="0.25">
      <c r="B24" s="370" t="s">
        <v>146</v>
      </c>
      <c r="C24" s="370"/>
      <c r="D24" s="370"/>
      <c r="E24" s="370"/>
    </row>
  </sheetData>
  <mergeCells count="3">
    <mergeCell ref="B14:E14"/>
    <mergeCell ref="B2:E2"/>
    <mergeCell ref="B24:E24"/>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DC019"/>
  </sheetPr>
  <dimension ref="A1:G20"/>
  <sheetViews>
    <sheetView showGridLines="0" zoomScale="145" zoomScaleNormal="145" zoomScalePageLayoutView="145" workbookViewId="0">
      <selection activeCell="H4" sqref="H4"/>
    </sheetView>
  </sheetViews>
  <sheetFormatPr baseColWidth="10" defaultColWidth="11.42578125" defaultRowHeight="15.75" x14ac:dyDescent="0.25"/>
  <cols>
    <col min="1" max="1" width="0.85546875" style="6" customWidth="1"/>
    <col min="2" max="2" width="44.140625" style="6" customWidth="1"/>
    <col min="3" max="16384" width="11.42578125" style="6"/>
  </cols>
  <sheetData>
    <row r="1" spans="1:7" ht="69" customHeight="1" x14ac:dyDescent="0.25">
      <c r="A1" s="6" t="s">
        <v>144</v>
      </c>
    </row>
    <row r="2" spans="1:7" x14ac:dyDescent="0.25">
      <c r="B2" s="367" t="str">
        <f>+Indicadores!D21</f>
        <v>Población que no se encuentra en riesgo de pobreza</v>
      </c>
      <c r="C2" s="367"/>
      <c r="D2" s="367"/>
      <c r="E2" s="367"/>
    </row>
    <row r="5" spans="1:7" ht="12.75" customHeight="1" x14ac:dyDescent="0.25">
      <c r="B5" s="12" t="s">
        <v>109</v>
      </c>
      <c r="C5" s="12">
        <v>2010</v>
      </c>
      <c r="D5" s="12">
        <v>2012</v>
      </c>
      <c r="E5" s="12">
        <v>2015</v>
      </c>
      <c r="F5" s="12">
        <v>2017</v>
      </c>
    </row>
    <row r="6" spans="1:7" ht="12.75" customHeight="1" x14ac:dyDescent="0.25">
      <c r="B6" s="13" t="s">
        <v>288</v>
      </c>
      <c r="C6" s="13">
        <v>2013</v>
      </c>
      <c r="D6" s="13">
        <v>2013</v>
      </c>
      <c r="E6" s="13">
        <v>2015</v>
      </c>
      <c r="F6" s="13">
        <v>2017</v>
      </c>
    </row>
    <row r="7" spans="1:7" ht="12.75" customHeight="1" x14ac:dyDescent="0.25">
      <c r="B7" s="11" t="s">
        <v>362</v>
      </c>
      <c r="C7" s="14">
        <v>77.460000000000008</v>
      </c>
      <c r="D7" s="14">
        <v>77.460000000000008</v>
      </c>
      <c r="E7" s="14">
        <v>76.960000000000008</v>
      </c>
      <c r="F7" s="14">
        <v>78.03</v>
      </c>
    </row>
    <row r="8" spans="1:7" ht="12.75" customHeight="1" x14ac:dyDescent="0.25">
      <c r="B8" s="11" t="s">
        <v>363</v>
      </c>
      <c r="C8" s="14">
        <v>80.34</v>
      </c>
      <c r="D8" s="14">
        <v>80.34</v>
      </c>
      <c r="E8" s="14">
        <v>79.489999999999995</v>
      </c>
      <c r="F8" s="14">
        <v>81.44</v>
      </c>
    </row>
    <row r="9" spans="1:7" ht="12.75" customHeight="1" thickBot="1" x14ac:dyDescent="0.3">
      <c r="B9" s="24" t="s">
        <v>364</v>
      </c>
      <c r="C9" s="86">
        <v>78.87</v>
      </c>
      <c r="D9" s="86">
        <v>78.87</v>
      </c>
      <c r="E9" s="86">
        <v>78.210000000000008</v>
      </c>
      <c r="F9" s="86">
        <v>79.709999999999994</v>
      </c>
    </row>
    <row r="10" spans="1:7" ht="12.75" customHeight="1" x14ac:dyDescent="0.25">
      <c r="B10" s="19" t="s">
        <v>295</v>
      </c>
      <c r="C10" s="8"/>
      <c r="D10" s="8"/>
      <c r="E10" s="8"/>
    </row>
    <row r="11" spans="1:7" ht="24" customHeight="1" x14ac:dyDescent="0.25">
      <c r="B11" s="370" t="s">
        <v>143</v>
      </c>
      <c r="C11" s="370"/>
      <c r="D11" s="370"/>
      <c r="E11" s="370"/>
    </row>
    <row r="13" spans="1:7" x14ac:dyDescent="0.25">
      <c r="B13" s="12" t="s">
        <v>147</v>
      </c>
      <c r="C13" s="12">
        <v>2010</v>
      </c>
      <c r="D13" s="12">
        <v>2012</v>
      </c>
      <c r="E13" s="12">
        <v>2015</v>
      </c>
      <c r="F13" s="12">
        <v>2017</v>
      </c>
      <c r="G13" s="187"/>
    </row>
    <row r="14" spans="1:7" x14ac:dyDescent="0.25">
      <c r="B14" s="11" t="s">
        <v>114</v>
      </c>
      <c r="C14" s="14">
        <v>91.8</v>
      </c>
      <c r="D14" s="14">
        <v>91.8</v>
      </c>
      <c r="E14" s="14">
        <v>91.8</v>
      </c>
      <c r="F14" s="14">
        <v>91.8</v>
      </c>
    </row>
    <row r="15" spans="1:7" x14ac:dyDescent="0.25">
      <c r="B15" s="11" t="s">
        <v>115</v>
      </c>
      <c r="C15" s="14">
        <f t="shared" ref="C15:F17" si="0">+C7</f>
        <v>77.460000000000008</v>
      </c>
      <c r="D15" s="14">
        <f t="shared" si="0"/>
        <v>77.460000000000008</v>
      </c>
      <c r="E15" s="14">
        <f t="shared" si="0"/>
        <v>76.960000000000008</v>
      </c>
      <c r="F15" s="14">
        <f t="shared" si="0"/>
        <v>78.03</v>
      </c>
    </row>
    <row r="16" spans="1:7" x14ac:dyDescent="0.25">
      <c r="B16" s="11" t="s">
        <v>116</v>
      </c>
      <c r="C16" s="14">
        <f t="shared" si="0"/>
        <v>80.34</v>
      </c>
      <c r="D16" s="14">
        <f t="shared" si="0"/>
        <v>80.34</v>
      </c>
      <c r="E16" s="14">
        <f t="shared" si="0"/>
        <v>79.489999999999995</v>
      </c>
      <c r="F16" s="14">
        <f t="shared" si="0"/>
        <v>81.44</v>
      </c>
    </row>
    <row r="17" spans="2:6" x14ac:dyDescent="0.25">
      <c r="B17" s="11" t="s">
        <v>117</v>
      </c>
      <c r="C17" s="14">
        <f t="shared" si="0"/>
        <v>78.87</v>
      </c>
      <c r="D17" s="14">
        <f t="shared" si="0"/>
        <v>78.87</v>
      </c>
      <c r="E17" s="14">
        <f t="shared" si="0"/>
        <v>78.210000000000008</v>
      </c>
      <c r="F17" s="14">
        <f t="shared" si="0"/>
        <v>79.709999999999994</v>
      </c>
    </row>
    <row r="18" spans="2:6" x14ac:dyDescent="0.25">
      <c r="B18" s="15" t="s">
        <v>124</v>
      </c>
      <c r="C18" s="16">
        <f>1-ABS((C15/AVERAGE(C15:C16))-1)</f>
        <v>0.98174904942965779</v>
      </c>
      <c r="D18" s="16">
        <f t="shared" ref="D18:F18" si="1">1-ABS((D15/AVERAGE(D15:D16))-1)</f>
        <v>0.98174904942965779</v>
      </c>
      <c r="E18" s="16">
        <f t="shared" si="1"/>
        <v>0.9838286992649411</v>
      </c>
      <c r="F18" s="16">
        <f t="shared" si="1"/>
        <v>0.97861666771179534</v>
      </c>
    </row>
    <row r="19" spans="2:6" x14ac:dyDescent="0.25">
      <c r="B19" s="15" t="s">
        <v>394</v>
      </c>
      <c r="C19" s="16">
        <f>(C17/C14)^(1/2)</f>
        <v>0.92690362325183828</v>
      </c>
      <c r="D19" s="16">
        <f t="shared" ref="D19:F19" si="2">(D17/D14)^(1/2)</f>
        <v>0.92690362325183828</v>
      </c>
      <c r="E19" s="16">
        <f t="shared" si="2"/>
        <v>0.92301721777750467</v>
      </c>
      <c r="F19" s="16">
        <f t="shared" si="2"/>
        <v>0.93182651475195277</v>
      </c>
    </row>
    <row r="20" spans="2:6" x14ac:dyDescent="0.25">
      <c r="B20" s="17" t="s">
        <v>395</v>
      </c>
      <c r="C20" s="18">
        <f>1+(C19*C18)*99</f>
        <v>91.088688352999384</v>
      </c>
      <c r="D20" s="18">
        <f t="shared" ref="D20:F20" si="3">1+(D19*D18)*99</f>
        <v>91.088688352999384</v>
      </c>
      <c r="E20" s="18">
        <f t="shared" si="3"/>
        <v>90.900992047753547</v>
      </c>
      <c r="F20" s="18">
        <f t="shared" si="3"/>
        <v>91.27819491645316</v>
      </c>
    </row>
  </sheetData>
  <mergeCells count="2">
    <mergeCell ref="B2:E2"/>
    <mergeCell ref="B11:E11"/>
  </mergeCells>
  <pageMargins left="0.75" right="0.75" top="1" bottom="1" header="0.5" footer="0.5"/>
  <pageSetup paperSize="9"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ma xmlns="26D2A1D4-DDE3-452D-921F-1D575FCA1701">08. Producto final</Tema>
    <Fecha xmlns="26D2A1D4-DDE3-452D-921F-1D575FCA1701">2018-10-22T22:00:00+00:00</Fecha>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CE830504DC2C248B27FA29673A000E6" ma:contentTypeVersion="" ma:contentTypeDescription="Crear nuevo documento." ma:contentTypeScope="" ma:versionID="4fd7b55aebef48e946e35a9a7bf3dd81">
  <xsd:schema xmlns:xsd="http://www.w3.org/2001/XMLSchema" xmlns:xs="http://www.w3.org/2001/XMLSchema" xmlns:p="http://schemas.microsoft.com/office/2006/metadata/properties" xmlns:ns2="26D2A1D4-DDE3-452D-921F-1D575FCA1701" targetNamespace="http://schemas.microsoft.com/office/2006/metadata/properties" ma:root="true" ma:fieldsID="9e7c3df9793b5391dde35074cdccf333" ns2:_="">
    <xsd:import namespace="26D2A1D4-DDE3-452D-921F-1D575FCA1701"/>
    <xsd:element name="properties">
      <xsd:complexType>
        <xsd:sequence>
          <xsd:element name="documentManagement">
            <xsd:complexType>
              <xsd:all>
                <xsd:element ref="ns2:Fecha" minOccurs="0"/>
                <xsd:element ref="ns2:Tem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2A1D4-DDE3-452D-921F-1D575FCA1701"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element name="Tema" ma:index="9" nillable="true" ma:displayName="Tema" ma:internalName="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181C2E8-97D3-40F6-9ED2-95710D1C9CDA}">
  <ds:schemaRefs>
    <ds:schemaRef ds:uri="http://schemas.microsoft.com/sharepoint/v3/contenttype/forms"/>
  </ds:schemaRefs>
</ds:datastoreItem>
</file>

<file path=customXml/itemProps2.xml><?xml version="1.0" encoding="utf-8"?>
<ds:datastoreItem xmlns:ds="http://schemas.openxmlformats.org/officeDocument/2006/customXml" ds:itemID="{2C9E2712-9AB8-49F9-A13F-1710258907E2}">
  <ds:schemaRefs>
    <ds:schemaRef ds:uri="http://purl.org/dc/terms/"/>
    <ds:schemaRef ds:uri="http://schemas.openxmlformats.org/package/2006/metadata/core-properties"/>
    <ds:schemaRef ds:uri="http://purl.org/dc/dcmitype/"/>
    <ds:schemaRef ds:uri="http://schemas.microsoft.com/office/infopath/2007/PartnerControls"/>
    <ds:schemaRef ds:uri="26D2A1D4-DDE3-452D-921F-1D575FCA1701"/>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7784E80E-0D4A-4F2B-AC95-68FFF8396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D2A1D4-DDE3-452D-921F-1D575FCA1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8773FC-4192-4640-8798-93F2894BF64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Indicadores</vt:lpstr>
      <vt:lpstr>E1</vt:lpstr>
      <vt:lpstr>E2</vt:lpstr>
      <vt:lpstr>E3</vt:lpstr>
      <vt:lpstr>E4</vt:lpstr>
      <vt:lpstr>E5</vt:lpstr>
      <vt:lpstr>D1</vt:lpstr>
      <vt:lpstr>D2</vt:lpstr>
      <vt:lpstr>D3</vt:lpstr>
      <vt:lpstr>D4</vt:lpstr>
      <vt:lpstr>C1</vt:lpstr>
      <vt:lpstr>C2</vt:lpstr>
      <vt:lpstr>C3</vt:lpstr>
      <vt:lpstr>T2</vt:lpstr>
      <vt:lpstr>T1</vt:lpstr>
      <vt:lpstr>T3</vt:lpstr>
      <vt:lpstr>T4</vt:lpstr>
      <vt:lpstr>P1</vt:lpstr>
      <vt:lpstr>P2</vt:lpstr>
      <vt:lpstr>P3</vt:lpstr>
      <vt:lpstr>P4</vt:lpstr>
      <vt:lpstr>P5</vt:lpstr>
      <vt:lpstr>P6</vt:lpstr>
      <vt:lpstr>P7</vt:lpstr>
      <vt:lpstr>P8</vt:lpstr>
      <vt:lpstr>S1</vt:lpstr>
      <vt:lpstr>S2</vt:lpstr>
      <vt:lpstr>S3</vt:lpstr>
      <vt:lpstr>S4</vt:lpstr>
      <vt:lpstr>S5</vt:lpstr>
      <vt:lpstr>S6</vt:lpstr>
      <vt:lpstr>S7</vt:lpstr>
      <vt:lpstr>Cálculo IIG</vt:lpstr>
      <vt:lpstr>Indicadores!Área_de_impresión</vt:lpstr>
      <vt:lpstr>Indicadores!Títulos_a_imprimir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Raffaele Lelleri</dc:creator>
  <cp:lastModifiedBy>N063446</cp:lastModifiedBy>
  <cp:lastPrinted>2018-08-30T07:21:28Z</cp:lastPrinted>
  <dcterms:created xsi:type="dcterms:W3CDTF">2017-09-20T15:58:01Z</dcterms:created>
  <dcterms:modified xsi:type="dcterms:W3CDTF">2020-11-27T08:21:29Z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0x0101000CE830504DC2C248B27FA29673A000E6</vt:lpwstr>
  </property>
</Properties>
</file>